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9E8" lockStructure="1"/>
  <bookViews>
    <workbookView xWindow="240" yWindow="50" windowWidth="11340" windowHeight="7830" activeTab="4"/>
  </bookViews>
  <sheets>
    <sheet name="Revenues" sheetId="7" r:id="rId1"/>
    <sheet name="Expenditures" sheetId="2" r:id="rId2"/>
    <sheet name="Travel" sheetId="5" r:id="rId3"/>
    <sheet name="Savings" sheetId="8" r:id="rId4"/>
    <sheet name="Scholarship" sheetId="6" r:id="rId5"/>
  </sheets>
  <definedNames>
    <definedName name="_xlnm.Print_Area" localSheetId="1">Expenditures!$A$1:$H$75</definedName>
    <definedName name="_xlnm.Print_Area" localSheetId="0">Revenues!$A$1:$H$28</definedName>
    <definedName name="_xlnm.Print_Area" localSheetId="3">Savings!$A$1:$H$19</definedName>
    <definedName name="_xlnm.Print_Area" localSheetId="4">Scholarship!$A$1:$H$34</definedName>
    <definedName name="_xlnm.Print_Area" localSheetId="2">Travel!$A$1:$E$120</definedName>
  </definedNames>
  <calcPr calcId="145621"/>
</workbook>
</file>

<file path=xl/calcChain.xml><?xml version="1.0" encoding="utf-8"?>
<calcChain xmlns="http://schemas.openxmlformats.org/spreadsheetml/2006/main">
  <c r="D69" i="2" l="1"/>
  <c r="D44" i="2"/>
  <c r="D41" i="2"/>
  <c r="D29" i="6" l="1"/>
  <c r="E16" i="7" l="1"/>
  <c r="E28" i="7" s="1"/>
  <c r="A7" i="8"/>
  <c r="C27" i="2"/>
  <c r="D67" i="2"/>
  <c r="D27" i="2"/>
  <c r="E73" i="2"/>
  <c r="E60" i="2"/>
  <c r="E49" i="2"/>
  <c r="E35" i="2"/>
  <c r="E23" i="2"/>
  <c r="E19" i="2"/>
  <c r="E13" i="2"/>
  <c r="D7" i="5"/>
  <c r="E12" i="2" s="1"/>
  <c r="D99" i="5"/>
  <c r="D120" i="5" s="1"/>
  <c r="D96" i="5"/>
  <c r="D93" i="5"/>
  <c r="D85" i="5"/>
  <c r="E24" i="2" s="1"/>
  <c r="D82" i="5"/>
  <c r="D73" i="5"/>
  <c r="E22" i="2" s="1"/>
  <c r="D66" i="5"/>
  <c r="E21" i="2" s="1"/>
  <c r="D57" i="5"/>
  <c r="E20" i="2" s="1"/>
  <c r="D48" i="5"/>
  <c r="D36" i="5"/>
  <c r="D37" i="5" s="1"/>
  <c r="E26" i="2" s="1"/>
  <c r="D29" i="5"/>
  <c r="D28" i="5"/>
  <c r="E17" i="2" s="1"/>
  <c r="D19" i="5"/>
  <c r="E16" i="2" s="1"/>
  <c r="D17" i="5"/>
  <c r="E15" i="2" s="1"/>
  <c r="A11" i="6"/>
  <c r="E31" i="6"/>
  <c r="E17" i="6"/>
  <c r="E7" i="6"/>
  <c r="B27" i="2"/>
  <c r="C17" i="8"/>
  <c r="E15" i="8"/>
  <c r="E17" i="8" s="1"/>
  <c r="A17" i="8"/>
  <c r="C26" i="7"/>
  <c r="A26" i="7"/>
  <c r="D8" i="7"/>
  <c r="D7" i="8"/>
  <c r="A27" i="2"/>
  <c r="D60" i="2"/>
  <c r="D16" i="7"/>
  <c r="D26" i="7"/>
  <c r="D17" i="8"/>
  <c r="E12" i="8"/>
  <c r="D12" i="8"/>
  <c r="A73" i="2"/>
  <c r="A49" i="2"/>
  <c r="B16" i="7"/>
  <c r="D31" i="6"/>
  <c r="D17" i="6"/>
  <c r="D34" i="6" s="1"/>
  <c r="D7" i="6"/>
  <c r="D35" i="2"/>
  <c r="C35" i="2"/>
  <c r="C49" i="2"/>
  <c r="C60" i="2"/>
  <c r="D73" i="2"/>
  <c r="C73" i="2"/>
  <c r="D7" i="2"/>
  <c r="C7" i="2"/>
  <c r="C75" i="2" s="1"/>
  <c r="A35" i="2"/>
  <c r="B35" i="2"/>
  <c r="A60" i="2"/>
  <c r="C17" i="6"/>
  <c r="C31" i="6"/>
  <c r="C7" i="6"/>
  <c r="C12" i="8"/>
  <c r="C8" i="7"/>
  <c r="C16" i="7"/>
  <c r="C28" i="7" s="1"/>
  <c r="C7" i="8"/>
  <c r="B73" i="2"/>
  <c r="B60" i="2"/>
  <c r="B49" i="2"/>
  <c r="B7" i="2"/>
  <c r="B7" i="6"/>
  <c r="A8" i="7"/>
  <c r="A28" i="7" s="1"/>
  <c r="A16" i="7"/>
  <c r="A7" i="6"/>
  <c r="D105" i="5"/>
  <c r="D111" i="5"/>
  <c r="B26" i="7"/>
  <c r="D5" i="5"/>
  <c r="D102" i="5"/>
  <c r="D108" i="5"/>
  <c r="D114" i="5"/>
  <c r="D119" i="5"/>
  <c r="B17" i="6"/>
  <c r="B31" i="6"/>
  <c r="B7" i="8"/>
  <c r="B17" i="8"/>
  <c r="B12" i="8"/>
  <c r="B19" i="8" s="1"/>
  <c r="B8" i="7"/>
  <c r="B28" i="7" s="1"/>
  <c r="A7" i="2"/>
  <c r="A12" i="8"/>
  <c r="A31" i="6"/>
  <c r="A17" i="6"/>
  <c r="A34" i="6" s="1"/>
  <c r="C34" i="6" l="1"/>
  <c r="D86" i="5"/>
  <c r="B34" i="6"/>
  <c r="C19" i="8"/>
  <c r="D75" i="2"/>
  <c r="D8" i="5"/>
  <c r="A19" i="8"/>
  <c r="D19" i="8"/>
  <c r="E19" i="8"/>
  <c r="E34" i="6"/>
  <c r="E27" i="2"/>
  <c r="E75" i="2" s="1"/>
  <c r="D28" i="7"/>
  <c r="E7" i="8"/>
  <c r="D49" i="2"/>
  <c r="B75" i="2"/>
  <c r="A75" i="2" l="1"/>
</calcChain>
</file>

<file path=xl/sharedStrings.xml><?xml version="1.0" encoding="utf-8"?>
<sst xmlns="http://schemas.openxmlformats.org/spreadsheetml/2006/main" count="464" uniqueCount="259">
  <si>
    <t>DESCRIPTION</t>
  </si>
  <si>
    <t>ACADEMY/EDUCATION SESSIONS</t>
  </si>
  <si>
    <t>TOTAL ACADEMY SESSIONS</t>
  </si>
  <si>
    <t>ANNUAL CONFERENCE</t>
  </si>
  <si>
    <t>TOTAL CONFERENCE REVENUE</t>
  </si>
  <si>
    <t>MISCELLANEOUS</t>
  </si>
  <si>
    <t>TOTAL REVENUES</t>
  </si>
  <si>
    <t>Comments</t>
  </si>
  <si>
    <t>Guest meals</t>
  </si>
  <si>
    <t>REVENUES</t>
  </si>
  <si>
    <t>BOARD EXPENSES</t>
  </si>
  <si>
    <t>TOTAL BOARD EXPENSES</t>
  </si>
  <si>
    <t>COMMUNICATION EXPENSES</t>
  </si>
  <si>
    <t>TOTAL COMMUNICATION EXPENSES</t>
  </si>
  <si>
    <t>TOTAL ANNUAL CONFERENCE</t>
  </si>
  <si>
    <t>TOTAL MISCELLANEOUS</t>
  </si>
  <si>
    <t>CONTINGENCY</t>
  </si>
  <si>
    <t>TOTAL EXPENDITURES</t>
  </si>
  <si>
    <t xml:space="preserve">  </t>
  </si>
  <si>
    <t>Auction Item</t>
  </si>
  <si>
    <t>EXPENDITURES</t>
  </si>
  <si>
    <t>Registration/early</t>
  </si>
  <si>
    <t>Airline</t>
  </si>
  <si>
    <t>Ground Transp</t>
  </si>
  <si>
    <t>Parking (Sea-Tac)</t>
  </si>
  <si>
    <t>Meals</t>
  </si>
  <si>
    <t xml:space="preserve">   Subtotal</t>
  </si>
  <si>
    <t xml:space="preserve">Meals </t>
  </si>
  <si>
    <t>Dates</t>
  </si>
  <si>
    <t>Ground transp</t>
  </si>
  <si>
    <t>Hotel - Complimentary (Contract)</t>
  </si>
  <si>
    <t>Item</t>
  </si>
  <si>
    <t>NCI DIRECTOR TRAVEL</t>
  </si>
  <si>
    <t>Transportation/mileage</t>
  </si>
  <si>
    <t>1/3 Shared Cost with AK &amp; OR</t>
  </si>
  <si>
    <t>TOTAL NCI DIRECTOR TRAVEL</t>
  </si>
  <si>
    <t xml:space="preserve">   IIMC President</t>
  </si>
  <si>
    <t>Welcoming gift</t>
  </si>
  <si>
    <t xml:space="preserve">   AK President</t>
  </si>
  <si>
    <t xml:space="preserve">   OR President</t>
  </si>
  <si>
    <t xml:space="preserve">   CA President</t>
  </si>
  <si>
    <t xml:space="preserve">   BC President</t>
  </si>
  <si>
    <t>Policy</t>
  </si>
  <si>
    <t>PRESIDENT TRAVEL</t>
  </si>
  <si>
    <t>Education Committee</t>
  </si>
  <si>
    <t>Planning Committee</t>
  </si>
  <si>
    <t>Secretary</t>
  </si>
  <si>
    <t>President Elect</t>
  </si>
  <si>
    <t>President</t>
  </si>
  <si>
    <t>Per NCI Agreement</t>
  </si>
  <si>
    <t>Exec Comm Travel Policy</t>
  </si>
  <si>
    <t>NCI Director</t>
  </si>
  <si>
    <t>Elections Committee</t>
  </si>
  <si>
    <t>Committee Chairs, President, President-Elect, Past President</t>
  </si>
  <si>
    <t>Name badges, signage, easel pads, etc.</t>
  </si>
  <si>
    <t>WMCA Expense Policy</t>
  </si>
  <si>
    <t>Planning Committee, President &amp; President-Elect</t>
  </si>
  <si>
    <t>Treasurer</t>
  </si>
  <si>
    <t>Secretary/Treasurer</t>
  </si>
  <si>
    <t>WMCA Exec Comm Travel Policy</t>
  </si>
  <si>
    <t>IIMC EXPENSES</t>
  </si>
  <si>
    <t>TOTAL IIMC EXPENSES</t>
  </si>
  <si>
    <t>Airfare</t>
  </si>
  <si>
    <t>TOTAL PRESIDENT TRAVEL</t>
  </si>
  <si>
    <t>TOTAL PRESIDENT ELECT TRAVEL</t>
  </si>
  <si>
    <t>TOTAL HOSPITALITY EXPENSES FOR INCOMING GUESTS AT WMCA CONF</t>
  </si>
  <si>
    <t>Audio Visual</t>
  </si>
  <si>
    <t>Decorations</t>
  </si>
  <si>
    <t>Drawings/door prizes</t>
  </si>
  <si>
    <t>Postage</t>
  </si>
  <si>
    <t>Insurance/Directors &amp; Officers</t>
  </si>
  <si>
    <t>Condolences</t>
  </si>
  <si>
    <t>Bank Charges</t>
  </si>
  <si>
    <t>501c(3)</t>
  </si>
  <si>
    <t>Region IX Assessment Pool</t>
  </si>
  <si>
    <t>MCEF Donation</t>
  </si>
  <si>
    <t>Election Printing</t>
  </si>
  <si>
    <t>Election Postage</t>
  </si>
  <si>
    <t>Oregon Conference</t>
  </si>
  <si>
    <t>California Conference</t>
  </si>
  <si>
    <t>IIMC Conference</t>
  </si>
  <si>
    <t>British Columbia Conference</t>
  </si>
  <si>
    <t>Alaska Conference</t>
  </si>
  <si>
    <t>Other</t>
  </si>
  <si>
    <t>WMCA Conference</t>
  </si>
  <si>
    <t>Recognition Awards</t>
  </si>
  <si>
    <t>Refunds</t>
  </si>
  <si>
    <t xml:space="preserve">Speakers </t>
  </si>
  <si>
    <t>Special Entertainment</t>
  </si>
  <si>
    <t>Supplies</t>
  </si>
  <si>
    <t>President Elect Travel</t>
  </si>
  <si>
    <t>President Travel</t>
  </si>
  <si>
    <t>(Negotiated speaker fees, lodging, meals, travel &amp; gifts</t>
  </si>
  <si>
    <t>NCI Director Travel</t>
  </si>
  <si>
    <t>Spring</t>
  </si>
  <si>
    <t>Donations</t>
  </si>
  <si>
    <t>Exhibitors</t>
  </si>
  <si>
    <t>Registrations</t>
  </si>
  <si>
    <t>Fall</t>
  </si>
  <si>
    <t>Room rental, food, etc.</t>
  </si>
  <si>
    <t>BEGINNING BALANCE</t>
  </si>
  <si>
    <t>TOTAL SCHOLARSHIP EXPENDITURES</t>
  </si>
  <si>
    <t>TOTAL SCHOLARSHIP REVENUES</t>
  </si>
  <si>
    <t>Outgoing Region IX Director Gift</t>
  </si>
  <si>
    <t>MEMBERSHIP DUES</t>
  </si>
  <si>
    <t>FUNDRAISING PROJECTS</t>
  </si>
  <si>
    <t>MONEY MARKET SAVINGS ACCOUNT</t>
  </si>
  <si>
    <t>Interest</t>
  </si>
  <si>
    <t>Transfers from General Fund</t>
  </si>
  <si>
    <t>TOTAL SAVINGS EXPENDITURES</t>
  </si>
  <si>
    <t>TOTAL SAVINGS REVENUES</t>
  </si>
  <si>
    <t>Conference Programs, Meal Tickets, Annual Business Mtg Packets, etc</t>
  </si>
  <si>
    <t>Includes President's Reception &amp; Executive Committee Dinner</t>
  </si>
  <si>
    <t>Speaker fee &amp; lodging, meals for attendees, Room rental fees</t>
  </si>
  <si>
    <t>PRESIDENT-ELECT TRAVEL</t>
  </si>
  <si>
    <t>Paid for by LGMA</t>
  </si>
  <si>
    <t>No Auction</t>
  </si>
  <si>
    <t>NCI Agreement &amp; WMCA Expense Policy (Transp, lodging &amp; regist.)</t>
  </si>
  <si>
    <t>Transfer from Savings</t>
  </si>
  <si>
    <t>TOTAL TRANSFERS</t>
  </si>
  <si>
    <t>TRANSFERS</t>
  </si>
  <si>
    <t>SCHOLARSHIP REVENUES</t>
  </si>
  <si>
    <t>SCHOLARSHIP EXPENDITURES</t>
  </si>
  <si>
    <t>SCHOLARSHIP FUND BALANCE</t>
  </si>
  <si>
    <t>SAVINGS BALANCE</t>
  </si>
  <si>
    <t>FUTURE CONFERENCE SITE DEPOSIT</t>
  </si>
  <si>
    <t>large raffle item, printing costs, auctioneer</t>
  </si>
  <si>
    <t>WMCA Expense Policy (see travel expense sheet)</t>
  </si>
  <si>
    <t>Price</t>
  </si>
  <si>
    <t>President-Elect</t>
  </si>
  <si>
    <t>WMCA Policy set 1/18/08</t>
  </si>
  <si>
    <t>$10,000 in Savings at all times</t>
  </si>
  <si>
    <t xml:space="preserve">HOSPITALITY EXPENSES </t>
  </si>
  <si>
    <t>Lodging</t>
  </si>
  <si>
    <t>SAFETY NET</t>
  </si>
  <si>
    <t>NCI Agrmt ($700/State for transp &amp; lodging).Overages shared by States.</t>
  </si>
  <si>
    <t>ICCTFOA Conference</t>
  </si>
  <si>
    <t xml:space="preserve">   Region IX Rep (OR)</t>
  </si>
  <si>
    <t>Lodging $110 x 5</t>
  </si>
  <si>
    <t>TBD</t>
  </si>
  <si>
    <t>Gambling/Alcohol License Renewal</t>
  </si>
  <si>
    <t>Printing/Postage</t>
  </si>
  <si>
    <t>Certificates, plaques, Pres. Travel. Plaque, Outgoing Pres.gift, Clerk of Year Plaque</t>
  </si>
  <si>
    <t>Office Supplies/Stationary</t>
  </si>
  <si>
    <t>Approved by EC in 2008</t>
  </si>
  <si>
    <t>Support for AWC Basic Training Clerks/Treasuers Training</t>
  </si>
  <si>
    <t>Raffle - Auction</t>
  </si>
  <si>
    <t>Scholarship Items for Sale</t>
  </si>
  <si>
    <t>Auction</t>
  </si>
  <si>
    <t>Product Sales</t>
  </si>
  <si>
    <t>Raffles</t>
  </si>
  <si>
    <t>Scholarship Acct Interest</t>
  </si>
  <si>
    <t>Safety Net</t>
  </si>
  <si>
    <t>WMCA policy Set 1/2007</t>
  </si>
  <si>
    <t xml:space="preserve">   ID President</t>
  </si>
  <si>
    <t xml:space="preserve">   Region IX Rep (AK)</t>
  </si>
  <si>
    <t>Hospitality expenses at WMCA Conf</t>
  </si>
  <si>
    <t>Subtotal</t>
  </si>
  <si>
    <t>Covered by IICTFOA</t>
  </si>
  <si>
    <t xml:space="preserve">   2011 Clerk of the Year</t>
  </si>
  <si>
    <t>Region IX Dinner/Event</t>
  </si>
  <si>
    <t>Conference Scholarships</t>
  </si>
  <si>
    <t>Margery A. Price Scholarships</t>
  </si>
  <si>
    <t>NCI Scholarships</t>
  </si>
  <si>
    <t>AWC - Basic Training for Clerks/Treasurers Scholarships</t>
  </si>
  <si>
    <t>Scholarship 09-10-Other</t>
  </si>
  <si>
    <t>WMCA Officers &amp; Committee Responsibilities</t>
  </si>
  <si>
    <t>Mileage</t>
  </si>
  <si>
    <t>Website M &amp; O</t>
  </si>
  <si>
    <t>250 x $75</t>
  </si>
  <si>
    <t>250 x $4 (Region IX reps travel)</t>
  </si>
  <si>
    <t>AWC Conference</t>
  </si>
  <si>
    <t>Send two members to man WMCA Booth at AWC Cnference</t>
  </si>
  <si>
    <t>Vendor Registration</t>
  </si>
  <si>
    <t>Hotel</t>
  </si>
  <si>
    <t>WMCA Executive Committee Meeting (October 22, 2010)</t>
  </si>
  <si>
    <t>TOTAL EXECUTIVE CMTE. TRAVEL</t>
  </si>
  <si>
    <t>15 vendors @ $500</t>
  </si>
  <si>
    <t>EC Members</t>
  </si>
  <si>
    <t>Purchase Voting Software</t>
  </si>
  <si>
    <t>$80 per voting event</t>
  </si>
  <si>
    <t>Includes booth and all meals for Wednesday &amp; Thursday</t>
  </si>
  <si>
    <t>5/09-4/10 ACTUALS</t>
  </si>
  <si>
    <t>Membership Committee</t>
  </si>
  <si>
    <t>Fundraising Committee</t>
  </si>
  <si>
    <t>Conf Planning Committee</t>
  </si>
  <si>
    <t>Board Meetings</t>
  </si>
  <si>
    <t>Moved to Electronic Elections (2011)</t>
  </si>
  <si>
    <t>Webmaster</t>
  </si>
  <si>
    <r>
      <t xml:space="preserve">  </t>
    </r>
    <r>
      <rPr>
        <i/>
        <sz val="9"/>
        <color indexed="8"/>
        <rFont val="Calibri"/>
        <family val="2"/>
        <scheme val="minor"/>
      </rPr>
      <t xml:space="preserve"> Subtotal</t>
    </r>
  </si>
  <si>
    <r>
      <t xml:space="preserve">   </t>
    </r>
    <r>
      <rPr>
        <i/>
        <sz val="9"/>
        <color indexed="8"/>
        <rFont val="Calibri"/>
        <family val="2"/>
        <scheme val="minor"/>
      </rPr>
      <t>Subtotal</t>
    </r>
  </si>
  <si>
    <t>COMMENTS</t>
  </si>
  <si>
    <t>RESPONSIBLE OFFICER AND/OR COMMITTEE</t>
  </si>
  <si>
    <t>Covered by AAMC</t>
  </si>
  <si>
    <t>Covered by LGMA</t>
  </si>
  <si>
    <t>Covered by CCAC</t>
  </si>
  <si>
    <t>EXECUTIVE COMMITTEE TRAVEL</t>
  </si>
  <si>
    <t>Covered by OAMR</t>
  </si>
  <si>
    <t>Transfer to General Fund</t>
  </si>
  <si>
    <t>P</t>
  </si>
  <si>
    <t>5/12-4/13 PROPOSED BUDGET</t>
  </si>
  <si>
    <t xml:space="preserve">  WMCA Conf - Tacoma</t>
  </si>
  <si>
    <t>2013 CONFERENCE</t>
  </si>
  <si>
    <t xml:space="preserve">   IIMC Conf - Portland OR</t>
  </si>
  <si>
    <t>5/20-25/2012</t>
  </si>
  <si>
    <t>Parking - Portland</t>
  </si>
  <si>
    <t xml:space="preserve">   WMCA Conf - Tacoma, WA</t>
  </si>
  <si>
    <t>Lodging $109 x 4</t>
  </si>
  <si>
    <t>AWC Conference - Vancouver (2)</t>
  </si>
  <si>
    <t>Mileage - car pool</t>
  </si>
  <si>
    <t>AK Conf - Anchorage</t>
  </si>
  <si>
    <t xml:space="preserve">   BC Conf - Victoria, BC</t>
  </si>
  <si>
    <t>Ground transp - ferry fare</t>
  </si>
  <si>
    <t>05/15-17/2012</t>
  </si>
  <si>
    <t xml:space="preserve">   CA Conf - Sacramento</t>
  </si>
  <si>
    <t>$150 per night + taxes</t>
  </si>
  <si>
    <t>Lodging $150x3</t>
  </si>
  <si>
    <t>4/11-13/2012</t>
  </si>
  <si>
    <t xml:space="preserve">   WMCA Conf - Tacoma WA</t>
  </si>
  <si>
    <t xml:space="preserve">   OR Conf - Ontario</t>
  </si>
  <si>
    <t>9/19-21/2012</t>
  </si>
  <si>
    <t>5/10-4/11 ACTUALS</t>
  </si>
  <si>
    <t>5/11-4/12 APPROVED BUDGET</t>
  </si>
  <si>
    <t>5/11-2/12     ACTUALS</t>
  </si>
  <si>
    <t>5/11-2/12     YTD</t>
  </si>
  <si>
    <t>BALANCE FROM 11-12</t>
  </si>
  <si>
    <t>5/11-2/12 ACTUALS</t>
  </si>
  <si>
    <t>Transfer to Scholarship</t>
  </si>
  <si>
    <t xml:space="preserve">   Executive Committee Travel</t>
  </si>
  <si>
    <t>Other (Logo Design &amp; Misc))</t>
  </si>
  <si>
    <t>Hotel $109 x 4</t>
  </si>
  <si>
    <t>Lodging $200 x 5 (incl tax)</t>
  </si>
  <si>
    <t xml:space="preserve">   ICTFOA Conf -TBD</t>
  </si>
  <si>
    <t>120 x $300 Registration</t>
  </si>
  <si>
    <t>Tacoma, WA</t>
  </si>
  <si>
    <t>Hotel Murano</t>
  </si>
  <si>
    <t>No outgoing director in May 2012</t>
  </si>
  <si>
    <t>WA Hosts - 2014</t>
  </si>
  <si>
    <t>5/12-4/13  BUDGET</t>
  </si>
  <si>
    <t>5/11-4/12     ACTUALS</t>
  </si>
  <si>
    <t>Survey</t>
  </si>
  <si>
    <t>Credit Card Fees (PayPal)</t>
  </si>
  <si>
    <t>60 x $125 Registration.</t>
  </si>
  <si>
    <t>$2,500 in account at all times</t>
  </si>
  <si>
    <t xml:space="preserve">Beginning Balance </t>
  </si>
  <si>
    <t>11/10-13/2012</t>
  </si>
  <si>
    <t>6/20-22/ 2012</t>
  </si>
  <si>
    <t>Lodging $200 x 5 (taxes incl.)</t>
  </si>
  <si>
    <t>Hosp. Gifts (inc/out Pres) $25 x 2</t>
  </si>
  <si>
    <t>3/18-21/2013</t>
  </si>
  <si>
    <t>Lodging $120 x 4 + taxes</t>
  </si>
  <si>
    <t>Hosp Gifts (inc/out Pres) $25 x 2</t>
  </si>
  <si>
    <t>Lodging $150 x 3 + tax</t>
  </si>
  <si>
    <t>IIMC Conference - Atlantic City</t>
  </si>
  <si>
    <t>WMCA Conference - Tacoma</t>
  </si>
  <si>
    <t>Academy 3/19</t>
  </si>
  <si>
    <t xml:space="preserve"> 3/18-21/2013 </t>
  </si>
  <si>
    <t>3/19-21/2013</t>
  </si>
  <si>
    <t>3/19-21/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</si>
</sst>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indexed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3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Border="1"/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6" fillId="3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4" fontId="6" fillId="6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6" borderId="6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0" fontId="13" fillId="3" borderId="6" xfId="0" applyFont="1" applyFill="1" applyBorder="1" applyAlignment="1">
      <alignment vertical="top" wrapText="1"/>
    </xf>
    <xf numFmtId="0" fontId="13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wrapText="1"/>
    </xf>
    <xf numFmtId="0" fontId="5" fillId="3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wrapText="1"/>
    </xf>
    <xf numFmtId="0" fontId="5" fillId="6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0" fillId="0" borderId="0" xfId="0" applyFont="1" applyBorder="1"/>
    <xf numFmtId="0" fontId="20" fillId="0" borderId="0" xfId="0" applyFont="1"/>
    <xf numFmtId="0" fontId="20" fillId="0" borderId="1" xfId="0" applyFont="1" applyBorder="1"/>
    <xf numFmtId="0" fontId="20" fillId="0" borderId="1" xfId="0" applyFont="1" applyFill="1" applyBorder="1"/>
    <xf numFmtId="0" fontId="23" fillId="0" borderId="0" xfId="0" applyFont="1" applyBorder="1"/>
    <xf numFmtId="0" fontId="23" fillId="0" borderId="1" xfId="0" applyFont="1" applyBorder="1"/>
    <xf numFmtId="44" fontId="25" fillId="0" borderId="1" xfId="1" applyFont="1" applyBorder="1"/>
    <xf numFmtId="0" fontId="20" fillId="0" borderId="0" xfId="0" applyFont="1" applyFill="1" applyBorder="1"/>
    <xf numFmtId="0" fontId="23" fillId="0" borderId="1" xfId="0" applyFont="1" applyFill="1" applyBorder="1"/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/>
    <xf numFmtId="44" fontId="20" fillId="0" borderId="0" xfId="1" applyFont="1"/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0" fontId="5" fillId="6" borderId="0" xfId="0" applyFont="1" applyFill="1" applyBorder="1"/>
    <xf numFmtId="4" fontId="11" fillId="5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4" fontId="7" fillId="0" borderId="5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right"/>
    </xf>
    <xf numFmtId="0" fontId="14" fillId="0" borderId="7" xfId="0" applyFont="1" applyFill="1" applyBorder="1"/>
    <xf numFmtId="4" fontId="4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3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vertical="top" wrapText="1"/>
    </xf>
    <xf numFmtId="4" fontId="16" fillId="0" borderId="6" xfId="0" applyNumberFormat="1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/>
    <xf numFmtId="4" fontId="8" fillId="0" borderId="5" xfId="0" applyNumberFormat="1" applyFont="1" applyFill="1" applyBorder="1" applyAlignment="1">
      <alignment vertical="top" wrapText="1"/>
    </xf>
    <xf numFmtId="4" fontId="8" fillId="0" borderId="6" xfId="0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vertical="top" wrapText="1"/>
    </xf>
    <xf numFmtId="4" fontId="17" fillId="0" borderId="5" xfId="0" applyNumberFormat="1" applyFont="1" applyFill="1" applyBorder="1" applyAlignment="1">
      <alignment vertical="top" wrapText="1"/>
    </xf>
    <xf numFmtId="4" fontId="14" fillId="6" borderId="6" xfId="0" applyNumberFormat="1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vertical="top" wrapText="1"/>
    </xf>
    <xf numFmtId="4" fontId="32" fillId="0" borderId="6" xfId="0" applyNumberFormat="1" applyFont="1" applyFill="1" applyBorder="1" applyAlignment="1">
      <alignment vertical="top" wrapText="1"/>
    </xf>
    <xf numFmtId="4" fontId="7" fillId="2" borderId="8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horizontal="center" vertical="top" wrapText="1"/>
    </xf>
    <xf numFmtId="4" fontId="11" fillId="5" borderId="6" xfId="0" applyNumberFormat="1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4" fontId="6" fillId="6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4" fontId="6" fillId="6" borderId="13" xfId="0" applyNumberFormat="1" applyFont="1" applyFill="1" applyBorder="1" applyAlignment="1">
      <alignment horizontal="right" vertical="top" wrapText="1"/>
    </xf>
    <xf numFmtId="4" fontId="6" fillId="0" borderId="13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wrapText="1"/>
    </xf>
    <xf numFmtId="4" fontId="6" fillId="8" borderId="15" xfId="0" applyNumberFormat="1" applyFont="1" applyFill="1" applyBorder="1" applyAlignment="1">
      <alignment horizontal="right" vertical="top" wrapText="1"/>
    </xf>
    <xf numFmtId="4" fontId="6" fillId="8" borderId="16" xfId="0" applyNumberFormat="1" applyFont="1" applyFill="1" applyBorder="1" applyAlignment="1">
      <alignment horizontal="right" vertical="top" wrapText="1"/>
    </xf>
    <xf numFmtId="4" fontId="5" fillId="8" borderId="16" xfId="0" applyNumberFormat="1" applyFont="1" applyFill="1" applyBorder="1" applyAlignment="1">
      <alignment horizontal="right" vertical="top" wrapText="1"/>
    </xf>
    <xf numFmtId="0" fontId="5" fillId="8" borderId="16" xfId="0" applyFont="1" applyFill="1" applyBorder="1" applyAlignment="1">
      <alignment vertical="top" wrapText="1"/>
    </xf>
    <xf numFmtId="0" fontId="5" fillId="8" borderId="16" xfId="0" applyFont="1" applyFill="1" applyBorder="1" applyAlignment="1">
      <alignment horizontal="left" vertical="top" wrapText="1"/>
    </xf>
    <xf numFmtId="0" fontId="6" fillId="8" borderId="17" xfId="0" applyFont="1" applyFill="1" applyBorder="1" applyAlignment="1">
      <alignment wrapText="1"/>
    </xf>
    <xf numFmtId="4" fontId="6" fillId="0" borderId="9" xfId="0" applyNumberFormat="1" applyFont="1" applyFill="1" applyBorder="1" applyAlignment="1">
      <alignment horizontal="right" vertical="top" wrapText="1"/>
    </xf>
    <xf numFmtId="4" fontId="6" fillId="6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2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4" fontId="6" fillId="8" borderId="16" xfId="0" applyNumberFormat="1" applyFont="1" applyFill="1" applyBorder="1" applyAlignment="1">
      <alignment wrapText="1"/>
    </xf>
    <xf numFmtId="0" fontId="5" fillId="8" borderId="16" xfId="0" applyFont="1" applyFill="1" applyBorder="1" applyAlignment="1">
      <alignment wrapText="1"/>
    </xf>
    <xf numFmtId="0" fontId="5" fillId="8" borderId="17" xfId="0" applyFont="1" applyFill="1" applyBorder="1" applyAlignment="1">
      <alignment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top" wrapText="1"/>
    </xf>
    <xf numFmtId="4" fontId="6" fillId="8" borderId="19" xfId="0" applyNumberFormat="1" applyFont="1" applyFill="1" applyBorder="1" applyAlignment="1">
      <alignment horizontal="right" vertical="top" wrapText="1"/>
    </xf>
    <xf numFmtId="0" fontId="5" fillId="8" borderId="19" xfId="0" applyFont="1" applyFill="1" applyBorder="1" applyAlignment="1">
      <alignment vertical="top" wrapText="1"/>
    </xf>
    <xf numFmtId="0" fontId="5" fillId="8" borderId="19" xfId="0" applyFont="1" applyFill="1" applyBorder="1" applyAlignment="1">
      <alignment horizontal="left" vertical="top" wrapText="1"/>
    </xf>
    <xf numFmtId="0" fontId="6" fillId="8" borderId="20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right"/>
    </xf>
    <xf numFmtId="0" fontId="6" fillId="0" borderId="7" xfId="0" applyFont="1" applyBorder="1"/>
    <xf numFmtId="0" fontId="8" fillId="0" borderId="6" xfId="0" applyFont="1" applyBorder="1" applyAlignment="1">
      <alignment horizontal="right"/>
    </xf>
    <xf numFmtId="4" fontId="7" fillId="0" borderId="5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/>
    <xf numFmtId="4" fontId="6" fillId="8" borderId="18" xfId="0" applyNumberFormat="1" applyFont="1" applyFill="1" applyBorder="1" applyAlignment="1">
      <alignment vertical="top" wrapText="1"/>
    </xf>
    <xf numFmtId="4" fontId="5" fillId="8" borderId="19" xfId="0" applyNumberFormat="1" applyFont="1" applyFill="1" applyBorder="1" applyAlignment="1">
      <alignment vertical="top" wrapText="1"/>
    </xf>
    <xf numFmtId="0" fontId="6" fillId="8" borderId="19" xfId="0" applyFont="1" applyFill="1" applyBorder="1" applyAlignment="1">
      <alignment horizontal="right"/>
    </xf>
    <xf numFmtId="0" fontId="6" fillId="8" borderId="20" xfId="0" applyFont="1" applyFill="1" applyBorder="1"/>
    <xf numFmtId="4" fontId="8" fillId="0" borderId="9" xfId="0" applyNumberFormat="1" applyFont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right"/>
    </xf>
    <xf numFmtId="0" fontId="6" fillId="0" borderId="11" xfId="0" applyFont="1" applyBorder="1"/>
    <xf numFmtId="4" fontId="8" fillId="0" borderId="12" xfId="0" applyNumberFormat="1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right"/>
    </xf>
    <xf numFmtId="0" fontId="6" fillId="0" borderId="14" xfId="0" applyFont="1" applyBorder="1"/>
    <xf numFmtId="4" fontId="8" fillId="0" borderId="12" xfId="0" applyNumberFormat="1" applyFont="1" applyBorder="1" applyAlignment="1">
      <alignment vertical="top" wrapText="1"/>
    </xf>
    <xf numFmtId="4" fontId="6" fillId="8" borderId="15" xfId="0" applyNumberFormat="1" applyFont="1" applyFill="1" applyBorder="1" applyAlignment="1">
      <alignment vertical="top" wrapText="1"/>
    </xf>
    <xf numFmtId="4" fontId="6" fillId="8" borderId="16" xfId="0" applyNumberFormat="1" applyFont="1" applyFill="1" applyBorder="1" applyAlignment="1">
      <alignment vertical="top" wrapText="1"/>
    </xf>
    <xf numFmtId="4" fontId="5" fillId="8" borderId="16" xfId="0" applyNumberFormat="1" applyFont="1" applyFill="1" applyBorder="1" applyAlignment="1">
      <alignment vertical="top" wrapText="1"/>
    </xf>
    <xf numFmtId="0" fontId="6" fillId="8" borderId="16" xfId="0" applyFont="1" applyFill="1" applyBorder="1" applyAlignment="1">
      <alignment horizontal="right"/>
    </xf>
    <xf numFmtId="0" fontId="6" fillId="8" borderId="17" xfId="0" applyFont="1" applyFill="1" applyBorder="1"/>
    <xf numFmtId="4" fontId="8" fillId="0" borderId="9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4" fontId="6" fillId="8" borderId="19" xfId="0" applyNumberFormat="1" applyFont="1" applyFill="1" applyBorder="1" applyAlignment="1">
      <alignment vertical="top" wrapText="1"/>
    </xf>
    <xf numFmtId="0" fontId="14" fillId="8" borderId="19" xfId="0" applyFont="1" applyFill="1" applyBorder="1" applyAlignment="1">
      <alignment horizontal="right"/>
    </xf>
    <xf numFmtId="0" fontId="14" fillId="8" borderId="20" xfId="0" applyFont="1" applyFill="1" applyBorder="1"/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18" fillId="2" borderId="9" xfId="0" applyFont="1" applyFill="1" applyBorder="1"/>
    <xf numFmtId="0" fontId="18" fillId="2" borderId="10" xfId="0" applyFont="1" applyFill="1" applyBorder="1" applyAlignment="1">
      <alignment horizontal="center"/>
    </xf>
    <xf numFmtId="0" fontId="19" fillId="2" borderId="10" xfId="0" applyFont="1" applyFill="1" applyBorder="1"/>
    <xf numFmtId="0" fontId="18" fillId="2" borderId="11" xfId="0" applyFont="1" applyFill="1" applyBorder="1" applyAlignment="1">
      <alignment horizontal="center"/>
    </xf>
    <xf numFmtId="0" fontId="20" fillId="0" borderId="12" xfId="0" applyFont="1" applyBorder="1"/>
    <xf numFmtId="0" fontId="20" fillId="0" borderId="13" xfId="0" applyFont="1" applyFill="1" applyBorder="1"/>
    <xf numFmtId="44" fontId="20" fillId="0" borderId="13" xfId="1" applyFont="1" applyFill="1" applyBorder="1"/>
    <xf numFmtId="0" fontId="20" fillId="0" borderId="14" xfId="0" applyFont="1" applyBorder="1"/>
    <xf numFmtId="0" fontId="20" fillId="0" borderId="13" xfId="0" applyFont="1" applyBorder="1"/>
    <xf numFmtId="0" fontId="21" fillId="4" borderId="12" xfId="0" applyFont="1" applyFill="1" applyBorder="1"/>
    <xf numFmtId="0" fontId="21" fillId="4" borderId="13" xfId="0" applyFont="1" applyFill="1" applyBorder="1"/>
    <xf numFmtId="44" fontId="21" fillId="4" borderId="13" xfId="1" applyFont="1" applyFill="1" applyBorder="1"/>
    <xf numFmtId="0" fontId="22" fillId="4" borderId="14" xfId="0" applyFont="1" applyFill="1" applyBorder="1" applyAlignment="1">
      <alignment wrapText="1"/>
    </xf>
    <xf numFmtId="44" fontId="20" fillId="0" borderId="13" xfId="1" applyFont="1" applyBorder="1"/>
    <xf numFmtId="0" fontId="20" fillId="4" borderId="14" xfId="0" applyFont="1" applyFill="1" applyBorder="1" applyAlignment="1">
      <alignment wrapText="1"/>
    </xf>
    <xf numFmtId="0" fontId="18" fillId="2" borderId="15" xfId="0" applyFont="1" applyFill="1" applyBorder="1"/>
    <xf numFmtId="0" fontId="19" fillId="2" borderId="16" xfId="0" applyFont="1" applyFill="1" applyBorder="1"/>
    <xf numFmtId="44" fontId="24" fillId="2" borderId="16" xfId="1" applyFont="1" applyFill="1" applyBorder="1"/>
    <xf numFmtId="0" fontId="19" fillId="2" borderId="17" xfId="0" applyFont="1" applyFill="1" applyBorder="1"/>
    <xf numFmtId="0" fontId="22" fillId="4" borderId="13" xfId="0" applyFont="1" applyFill="1" applyBorder="1"/>
    <xf numFmtId="0" fontId="22" fillId="4" borderId="14" xfId="0" applyFont="1" applyFill="1" applyBorder="1"/>
    <xf numFmtId="0" fontId="22" fillId="4" borderId="12" xfId="0" applyFont="1" applyFill="1" applyBorder="1"/>
    <xf numFmtId="0" fontId="20" fillId="0" borderId="12" xfId="0" applyFont="1" applyFill="1" applyBorder="1"/>
    <xf numFmtId="0" fontId="18" fillId="2" borderId="21" xfId="0" applyFont="1" applyFill="1" applyBorder="1"/>
    <xf numFmtId="0" fontId="19" fillId="2" borderId="22" xfId="0" applyFont="1" applyFill="1" applyBorder="1"/>
    <xf numFmtId="0" fontId="26" fillId="2" borderId="22" xfId="0" applyFont="1" applyFill="1" applyBorder="1"/>
    <xf numFmtId="44" fontId="24" fillId="2" borderId="22" xfId="0" applyNumberFormat="1" applyFont="1" applyFill="1" applyBorder="1"/>
    <xf numFmtId="0" fontId="19" fillId="2" borderId="23" xfId="0" applyFont="1" applyFill="1" applyBorder="1"/>
    <xf numFmtId="0" fontId="23" fillId="0" borderId="5" xfId="0" applyFont="1" applyFill="1" applyBorder="1"/>
    <xf numFmtId="0" fontId="20" fillId="0" borderId="6" xfId="0" applyFont="1" applyFill="1" applyBorder="1"/>
    <xf numFmtId="0" fontId="27" fillId="0" borderId="6" xfId="0" applyFont="1" applyFill="1" applyBorder="1"/>
    <xf numFmtId="44" fontId="20" fillId="0" borderId="6" xfId="1" applyFont="1" applyFill="1" applyBorder="1"/>
    <xf numFmtId="0" fontId="20" fillId="0" borderId="7" xfId="0" applyFont="1" applyFill="1" applyBorder="1"/>
    <xf numFmtId="0" fontId="28" fillId="5" borderId="9" xfId="0" applyFont="1" applyFill="1" applyBorder="1" applyAlignment="1">
      <alignment horizontal="left"/>
    </xf>
    <xf numFmtId="0" fontId="28" fillId="5" borderId="10" xfId="0" applyFont="1" applyFill="1" applyBorder="1" applyAlignment="1">
      <alignment horizontal="center"/>
    </xf>
    <xf numFmtId="44" fontId="28" fillId="5" borderId="10" xfId="1" applyFont="1" applyFill="1" applyBorder="1" applyAlignment="1">
      <alignment horizontal="center"/>
    </xf>
    <xf numFmtId="0" fontId="28" fillId="5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indent="1"/>
    </xf>
    <xf numFmtId="0" fontId="20" fillId="0" borderId="13" xfId="0" applyFont="1" applyFill="1" applyBorder="1" applyAlignment="1">
      <alignment horizontal="left"/>
    </xf>
    <xf numFmtId="44" fontId="20" fillId="0" borderId="13" xfId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left" indent="1"/>
    </xf>
    <xf numFmtId="44" fontId="23" fillId="7" borderId="13" xfId="1" applyFont="1" applyFill="1" applyBorder="1" applyAlignment="1">
      <alignment horizontal="center"/>
    </xf>
    <xf numFmtId="0" fontId="20" fillId="7" borderId="14" xfId="0" applyFont="1" applyFill="1" applyBorder="1" applyAlignment="1">
      <alignment horizontal="left"/>
    </xf>
    <xf numFmtId="0" fontId="28" fillId="5" borderId="21" xfId="0" applyFont="1" applyFill="1" applyBorder="1" applyAlignment="1">
      <alignment horizontal="left"/>
    </xf>
    <xf numFmtId="0" fontId="29" fillId="5" borderId="22" xfId="0" applyFont="1" applyFill="1" applyBorder="1" applyAlignment="1">
      <alignment horizontal="center"/>
    </xf>
    <xf numFmtId="0" fontId="28" fillId="5" borderId="22" xfId="0" applyFont="1" applyFill="1" applyBorder="1" applyAlignment="1">
      <alignment horizontal="left" indent="1"/>
    </xf>
    <xf numFmtId="44" fontId="30" fillId="5" borderId="22" xfId="1" applyFont="1" applyFill="1" applyBorder="1" applyAlignment="1">
      <alignment horizontal="center"/>
    </xf>
    <xf numFmtId="0" fontId="29" fillId="5" borderId="23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left" indent="1"/>
    </xf>
    <xf numFmtId="44" fontId="23" fillId="0" borderId="6" xfId="1" applyFont="1" applyFill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44" fontId="23" fillId="4" borderId="13" xfId="1" applyFont="1" applyFill="1" applyBorder="1"/>
    <xf numFmtId="0" fontId="20" fillId="0" borderId="14" xfId="0" applyFont="1" applyFill="1" applyBorder="1"/>
    <xf numFmtId="16" fontId="20" fillId="0" borderId="13" xfId="0" applyNumberFormat="1" applyFont="1" applyFill="1" applyBorder="1"/>
    <xf numFmtId="0" fontId="20" fillId="0" borderId="12" xfId="0" applyFont="1" applyBorder="1" applyAlignment="1">
      <alignment horizontal="left" indent="1"/>
    </xf>
    <xf numFmtId="0" fontId="21" fillId="0" borderId="13" xfId="0" applyFont="1" applyFill="1" applyBorder="1"/>
    <xf numFmtId="44" fontId="21" fillId="0" borderId="13" xfId="1" applyFont="1" applyFill="1" applyBorder="1"/>
    <xf numFmtId="0" fontId="22" fillId="0" borderId="14" xfId="0" applyFont="1" applyFill="1" applyBorder="1"/>
    <xf numFmtId="0" fontId="21" fillId="0" borderId="12" xfId="0" applyFont="1" applyFill="1" applyBorder="1"/>
    <xf numFmtId="0" fontId="23" fillId="4" borderId="13" xfId="0" applyFont="1" applyFill="1" applyBorder="1"/>
    <xf numFmtId="0" fontId="20" fillId="0" borderId="14" xfId="0" applyFont="1" applyFill="1" applyBorder="1" applyAlignment="1">
      <alignment horizontal="left"/>
    </xf>
    <xf numFmtId="0" fontId="5" fillId="8" borderId="19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 wrapText="1"/>
    </xf>
    <xf numFmtId="4" fontId="17" fillId="0" borderId="9" xfId="0" applyNumberFormat="1" applyFont="1" applyFill="1" applyBorder="1" applyAlignment="1">
      <alignment vertical="top" wrapText="1"/>
    </xf>
    <xf numFmtId="4" fontId="14" fillId="6" borderId="10" xfId="0" applyNumberFormat="1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vertical="top" wrapText="1"/>
    </xf>
    <xf numFmtId="4" fontId="32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right"/>
    </xf>
    <xf numFmtId="0" fontId="14" fillId="0" borderId="11" xfId="0" applyFont="1" applyFill="1" applyBorder="1"/>
    <xf numFmtId="4" fontId="6" fillId="6" borderId="13" xfId="0" applyNumberFormat="1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right"/>
    </xf>
    <xf numFmtId="0" fontId="14" fillId="0" borderId="14" xfId="0" applyFont="1" applyFill="1" applyBorder="1"/>
    <xf numFmtId="0" fontId="14" fillId="8" borderId="16" xfId="0" applyFont="1" applyFill="1" applyBorder="1" applyAlignment="1">
      <alignment horizontal="right"/>
    </xf>
    <xf numFmtId="0" fontId="14" fillId="8" borderId="17" xfId="0" applyFont="1" applyFill="1" applyBorder="1"/>
    <xf numFmtId="4" fontId="6" fillId="3" borderId="9" xfId="0" applyNumberFormat="1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left" vertical="top" wrapText="1" indent="1"/>
    </xf>
    <xf numFmtId="0" fontId="7" fillId="3" borderId="10" xfId="0" applyFont="1" applyFill="1" applyBorder="1" applyAlignment="1">
      <alignment horizontal="right"/>
    </xf>
    <xf numFmtId="0" fontId="7" fillId="3" borderId="11" xfId="0" applyFont="1" applyFill="1" applyBorder="1"/>
    <xf numFmtId="4" fontId="6" fillId="3" borderId="12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left" vertical="top" wrapText="1" indent="1"/>
    </xf>
    <xf numFmtId="0" fontId="6" fillId="0" borderId="13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4" fontId="12" fillId="0" borderId="9" xfId="0" applyNumberFormat="1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2" fontId="6" fillId="0" borderId="12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6" fontId="6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8" borderId="16" xfId="0" applyFont="1" applyFill="1" applyBorder="1" applyAlignment="1">
      <alignment horizontal="right" vertical="top" wrapText="1"/>
    </xf>
    <xf numFmtId="4" fontId="5" fillId="9" borderId="10" xfId="0" applyNumberFormat="1" applyFont="1" applyFill="1" applyBorder="1" applyAlignment="1">
      <alignment vertical="top" wrapText="1"/>
    </xf>
    <xf numFmtId="4" fontId="5" fillId="9" borderId="13" xfId="0" applyNumberFormat="1" applyFont="1" applyFill="1" applyBorder="1" applyAlignment="1">
      <alignment horizontal="right" vertical="top" wrapText="1"/>
    </xf>
    <xf numFmtId="4" fontId="5" fillId="9" borderId="16" xfId="0" applyNumberFormat="1" applyFont="1" applyFill="1" applyBorder="1" applyAlignment="1">
      <alignment horizontal="right" vertical="top" wrapText="1"/>
    </xf>
    <xf numFmtId="4" fontId="5" fillId="9" borderId="6" xfId="0" applyNumberFormat="1" applyFont="1" applyFill="1" applyBorder="1" applyAlignment="1">
      <alignment horizontal="right" vertical="top" wrapText="1"/>
    </xf>
    <xf numFmtId="4" fontId="5" fillId="9" borderId="10" xfId="0" applyNumberFormat="1" applyFont="1" applyFill="1" applyBorder="1" applyAlignment="1">
      <alignment horizontal="right" vertical="top" wrapText="1"/>
    </xf>
    <xf numFmtId="4" fontId="5" fillId="9" borderId="16" xfId="0" applyNumberFormat="1" applyFont="1" applyFill="1" applyBorder="1" applyAlignment="1">
      <alignment wrapText="1"/>
    </xf>
    <xf numFmtId="4" fontId="3" fillId="9" borderId="6" xfId="0" applyNumberFormat="1" applyFont="1" applyFill="1" applyBorder="1" applyAlignment="1">
      <alignment horizontal="right" vertical="top" wrapText="1"/>
    </xf>
    <xf numFmtId="4" fontId="5" fillId="9" borderId="19" xfId="0" applyNumberFormat="1" applyFont="1" applyFill="1" applyBorder="1" applyAlignment="1">
      <alignment horizontal="right" vertical="top" wrapText="1"/>
    </xf>
    <xf numFmtId="39" fontId="6" fillId="0" borderId="12" xfId="0" applyNumberFormat="1" applyFont="1" applyFill="1" applyBorder="1" applyAlignment="1">
      <alignment horizontal="right" vertical="top" wrapText="1"/>
    </xf>
    <xf numFmtId="39" fontId="6" fillId="8" borderId="15" xfId="0" applyNumberFormat="1" applyFont="1" applyFill="1" applyBorder="1" applyAlignment="1">
      <alignment horizontal="right" vertical="top" wrapText="1"/>
    </xf>
    <xf numFmtId="39" fontId="6" fillId="0" borderId="0" xfId="0" applyNumberFormat="1" applyFont="1" applyFill="1" applyBorder="1" applyAlignment="1">
      <alignment horizontal="right" vertical="top" wrapText="1"/>
    </xf>
    <xf numFmtId="39" fontId="7" fillId="0" borderId="0" xfId="0" applyNumberFormat="1" applyFont="1" applyFill="1" applyBorder="1" applyAlignment="1">
      <alignment vertical="top" wrapText="1"/>
    </xf>
    <xf numFmtId="39" fontId="5" fillId="0" borderId="13" xfId="0" applyNumberFormat="1" applyFont="1" applyFill="1" applyBorder="1" applyAlignment="1">
      <alignment horizontal="right" vertical="top" wrapText="1"/>
    </xf>
    <xf numFmtId="4" fontId="8" fillId="0" borderId="21" xfId="0" applyNumberFormat="1" applyFont="1" applyFill="1" applyBorder="1" applyAlignment="1">
      <alignment vertical="top" wrapText="1"/>
    </xf>
    <xf numFmtId="4" fontId="6" fillId="6" borderId="22" xfId="0" applyNumberFormat="1" applyFont="1" applyFill="1" applyBorder="1" applyAlignment="1">
      <alignment vertical="top" wrapText="1"/>
    </xf>
    <xf numFmtId="4" fontId="8" fillId="0" borderId="22" xfId="0" applyNumberFormat="1" applyFont="1" applyFill="1" applyBorder="1" applyAlignment="1">
      <alignment vertical="top" wrapText="1"/>
    </xf>
    <xf numFmtId="4" fontId="9" fillId="0" borderId="22" xfId="0" applyNumberFormat="1" applyFont="1" applyFill="1" applyBorder="1" applyAlignment="1">
      <alignment vertical="top" wrapText="1"/>
    </xf>
    <xf numFmtId="0" fontId="14" fillId="0" borderId="22" xfId="0" applyFont="1" applyFill="1" applyBorder="1" applyAlignment="1">
      <alignment horizontal="right"/>
    </xf>
    <xf numFmtId="0" fontId="14" fillId="0" borderId="23" xfId="0" applyFont="1" applyFill="1" applyBorder="1"/>
    <xf numFmtId="4" fontId="5" fillId="10" borderId="13" xfId="0" applyNumberFormat="1" applyFont="1" applyFill="1" applyBorder="1" applyAlignment="1">
      <alignment horizontal="right" vertical="top" wrapText="1"/>
    </xf>
    <xf numFmtId="0" fontId="27" fillId="0" borderId="12" xfId="0" applyFont="1" applyBorder="1"/>
    <xf numFmtId="4" fontId="14" fillId="0" borderId="6" xfId="0" applyNumberFormat="1" applyFont="1" applyFill="1" applyBorder="1" applyAlignment="1">
      <alignment vertical="top" wrapText="1"/>
    </xf>
    <xf numFmtId="4" fontId="12" fillId="0" borderId="6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39" fontId="6" fillId="0" borderId="13" xfId="0" applyNumberFormat="1" applyFont="1" applyFill="1" applyBorder="1" applyAlignment="1">
      <alignment horizontal="right" vertical="top" wrapText="1"/>
    </xf>
    <xf numFmtId="39" fontId="7" fillId="2" borderId="1" xfId="0" applyNumberFormat="1" applyFont="1" applyFill="1" applyBorder="1" applyAlignment="1">
      <alignment horizontal="right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vertical="center" wrapText="1"/>
    </xf>
    <xf numFmtId="4" fontId="11" fillId="5" borderId="3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Normal="100" workbookViewId="0">
      <selection activeCell="C29" sqref="C29"/>
    </sheetView>
  </sheetViews>
  <sheetFormatPr defaultColWidth="9.1796875" defaultRowHeight="13" x14ac:dyDescent="0.3"/>
  <cols>
    <col min="1" max="1" width="12.81640625" style="15" customWidth="1"/>
    <col min="2" max="2" width="12.81640625" style="14" customWidth="1"/>
    <col min="3" max="5" width="12.81640625" style="15" customWidth="1"/>
    <col min="6" max="6" width="31.1796875" style="2" customWidth="1"/>
    <col min="7" max="7" width="20.54296875" style="2" customWidth="1"/>
    <col min="8" max="8" width="22.54296875" style="2" customWidth="1"/>
    <col min="9" max="16384" width="9.1796875" style="2"/>
  </cols>
  <sheetData>
    <row r="1" spans="1:8" ht="40.5" customHeight="1" x14ac:dyDescent="0.3">
      <c r="A1" s="70" t="s">
        <v>182</v>
      </c>
      <c r="B1" s="70" t="s">
        <v>221</v>
      </c>
      <c r="C1" s="70" t="s">
        <v>222</v>
      </c>
      <c r="D1" s="70" t="s">
        <v>223</v>
      </c>
      <c r="E1" s="70" t="s">
        <v>238</v>
      </c>
      <c r="F1" s="89" t="s">
        <v>0</v>
      </c>
      <c r="G1" s="89" t="s">
        <v>7</v>
      </c>
      <c r="H1" s="89" t="s">
        <v>166</v>
      </c>
    </row>
    <row r="2" spans="1:8" ht="4.5" customHeight="1" x14ac:dyDescent="0.3">
      <c r="A2" s="154"/>
      <c r="B2" s="155"/>
      <c r="C2" s="155"/>
      <c r="D2" s="155"/>
      <c r="E2" s="155" t="s">
        <v>199</v>
      </c>
      <c r="F2" s="155"/>
      <c r="G2" s="155"/>
      <c r="H2" s="156"/>
    </row>
    <row r="3" spans="1:8" x14ac:dyDescent="0.3">
      <c r="A3" s="167">
        <v>0</v>
      </c>
      <c r="B3" s="168">
        <v>0</v>
      </c>
      <c r="C3" s="168">
        <v>0</v>
      </c>
      <c r="D3" s="168">
        <v>0</v>
      </c>
      <c r="E3" s="168">
        <v>0</v>
      </c>
      <c r="F3" s="151" t="s">
        <v>100</v>
      </c>
      <c r="G3" s="169"/>
      <c r="H3" s="170"/>
    </row>
    <row r="4" spans="1:8" ht="4.5" customHeight="1" x14ac:dyDescent="0.3">
      <c r="A4" s="157"/>
      <c r="B4" s="79"/>
      <c r="C4" s="106"/>
      <c r="D4" s="106"/>
      <c r="E4" s="106"/>
      <c r="F4" s="158"/>
      <c r="G4" s="159"/>
      <c r="H4" s="160"/>
    </row>
    <row r="5" spans="1:8" x14ac:dyDescent="0.3">
      <c r="A5" s="171"/>
      <c r="B5" s="119"/>
      <c r="C5" s="172"/>
      <c r="D5" s="172"/>
      <c r="E5" s="172"/>
      <c r="F5" s="173" t="s">
        <v>1</v>
      </c>
      <c r="G5" s="174"/>
      <c r="H5" s="175"/>
    </row>
    <row r="6" spans="1:8" x14ac:dyDescent="0.3">
      <c r="A6" s="176">
        <v>7500</v>
      </c>
      <c r="B6" s="177">
        <v>8575</v>
      </c>
      <c r="C6" s="178">
        <v>7500</v>
      </c>
      <c r="D6" s="178">
        <v>5900</v>
      </c>
      <c r="E6" s="179">
        <v>7500</v>
      </c>
      <c r="F6" s="180" t="s">
        <v>94</v>
      </c>
      <c r="G6" s="181" t="s">
        <v>242</v>
      </c>
      <c r="H6" s="182" t="s">
        <v>44</v>
      </c>
    </row>
    <row r="7" spans="1:8" x14ac:dyDescent="0.3">
      <c r="A7" s="183">
        <v>6400</v>
      </c>
      <c r="B7" s="177">
        <v>9450</v>
      </c>
      <c r="C7" s="178">
        <v>7500</v>
      </c>
      <c r="D7" s="178">
        <v>7675</v>
      </c>
      <c r="E7" s="179">
        <v>7500</v>
      </c>
      <c r="F7" s="180" t="s">
        <v>98</v>
      </c>
      <c r="G7" s="181" t="s">
        <v>242</v>
      </c>
      <c r="H7" s="182" t="s">
        <v>44</v>
      </c>
    </row>
    <row r="8" spans="1:8" x14ac:dyDescent="0.3">
      <c r="A8" s="184">
        <f t="shared" ref="A8:D8" si="0">SUM(A6:A7)</f>
        <v>13900</v>
      </c>
      <c r="B8" s="185">
        <f t="shared" si="0"/>
        <v>18025</v>
      </c>
      <c r="C8" s="185">
        <f t="shared" si="0"/>
        <v>15000</v>
      </c>
      <c r="D8" s="185">
        <f t="shared" si="0"/>
        <v>13575</v>
      </c>
      <c r="E8" s="186">
        <v>15000</v>
      </c>
      <c r="F8" s="131" t="s">
        <v>2</v>
      </c>
      <c r="G8" s="187"/>
      <c r="H8" s="188"/>
    </row>
    <row r="9" spans="1:8" ht="4.5" customHeight="1" x14ac:dyDescent="0.3">
      <c r="A9" s="104"/>
      <c r="B9" s="27"/>
      <c r="C9" s="105"/>
      <c r="D9" s="105"/>
      <c r="E9" s="106"/>
      <c r="F9" s="158"/>
      <c r="G9" s="161"/>
      <c r="H9" s="160"/>
    </row>
    <row r="10" spans="1:8" x14ac:dyDescent="0.3">
      <c r="A10" s="189"/>
      <c r="B10" s="118"/>
      <c r="C10" s="190"/>
      <c r="D10" s="190"/>
      <c r="E10" s="172"/>
      <c r="F10" s="173" t="s">
        <v>202</v>
      </c>
      <c r="G10" s="174" t="s">
        <v>235</v>
      </c>
      <c r="H10" s="175" t="s">
        <v>234</v>
      </c>
    </row>
    <row r="11" spans="1:8" x14ac:dyDescent="0.3">
      <c r="A11" s="176">
        <v>3650</v>
      </c>
      <c r="B11" s="177">
        <v>5731</v>
      </c>
      <c r="C11" s="178">
        <v>3500</v>
      </c>
      <c r="D11" s="178">
        <v>6800</v>
      </c>
      <c r="E11" s="179">
        <v>3500</v>
      </c>
      <c r="F11" s="180" t="s">
        <v>95</v>
      </c>
      <c r="G11" s="191"/>
      <c r="H11" s="182" t="s">
        <v>185</v>
      </c>
    </row>
    <row r="12" spans="1:8" x14ac:dyDescent="0.3">
      <c r="A12" s="176">
        <v>6500</v>
      </c>
      <c r="B12" s="177">
        <v>8500</v>
      </c>
      <c r="C12" s="178">
        <v>7500</v>
      </c>
      <c r="D12" s="178">
        <v>7000</v>
      </c>
      <c r="E12" s="179">
        <v>7500</v>
      </c>
      <c r="F12" s="180" t="s">
        <v>96</v>
      </c>
      <c r="G12" s="181" t="s">
        <v>177</v>
      </c>
      <c r="H12" s="182" t="s">
        <v>185</v>
      </c>
    </row>
    <row r="13" spans="1:8" x14ac:dyDescent="0.3">
      <c r="A13" s="176">
        <v>2560.1999999999998</v>
      </c>
      <c r="B13" s="177">
        <v>2568</v>
      </c>
      <c r="C13" s="178">
        <v>825</v>
      </c>
      <c r="D13" s="178">
        <v>2785</v>
      </c>
      <c r="E13" s="179">
        <v>825</v>
      </c>
      <c r="F13" s="180" t="s">
        <v>25</v>
      </c>
      <c r="G13" s="191" t="s">
        <v>8</v>
      </c>
      <c r="H13" s="182" t="s">
        <v>185</v>
      </c>
    </row>
    <row r="14" spans="1:8" x14ac:dyDescent="0.3">
      <c r="A14" s="176">
        <v>30487.5</v>
      </c>
      <c r="B14" s="177">
        <v>34625</v>
      </c>
      <c r="C14" s="178">
        <v>39000</v>
      </c>
      <c r="D14" s="178">
        <v>33983.25</v>
      </c>
      <c r="E14" s="179">
        <v>36000</v>
      </c>
      <c r="F14" s="180" t="s">
        <v>97</v>
      </c>
      <c r="G14" s="191" t="s">
        <v>233</v>
      </c>
      <c r="H14" s="182" t="s">
        <v>185</v>
      </c>
    </row>
    <row r="15" spans="1:8" x14ac:dyDescent="0.3">
      <c r="A15" s="176">
        <v>0</v>
      </c>
      <c r="B15" s="177">
        <v>3180</v>
      </c>
      <c r="C15" s="178">
        <v>0</v>
      </c>
      <c r="D15" s="178">
        <v>0</v>
      </c>
      <c r="E15" s="179">
        <v>0</v>
      </c>
      <c r="F15" s="180" t="s">
        <v>83</v>
      </c>
      <c r="G15" s="192"/>
      <c r="H15" s="182"/>
    </row>
    <row r="16" spans="1:8" x14ac:dyDescent="0.3">
      <c r="A16" s="184">
        <f t="shared" ref="A16:C16" si="1">SUM(A11:A15)</f>
        <v>43197.7</v>
      </c>
      <c r="B16" s="185">
        <f>SUM(B11:B15)</f>
        <v>54604</v>
      </c>
      <c r="C16" s="185">
        <f t="shared" si="1"/>
        <v>50825</v>
      </c>
      <c r="D16" s="185">
        <f>SUM(D11:D15)</f>
        <v>50568.25</v>
      </c>
      <c r="E16" s="185">
        <f>SUM(E11:E15)</f>
        <v>47825</v>
      </c>
      <c r="F16" s="131" t="s">
        <v>4</v>
      </c>
      <c r="G16" s="187"/>
      <c r="H16" s="188"/>
    </row>
    <row r="17" spans="1:8" ht="4.5" customHeight="1" x14ac:dyDescent="0.3">
      <c r="A17" s="162"/>
      <c r="B17" s="27"/>
      <c r="C17" s="101"/>
      <c r="D17" s="101"/>
      <c r="E17" s="80"/>
      <c r="F17" s="163"/>
      <c r="G17" s="164"/>
      <c r="H17" s="160"/>
    </row>
    <row r="18" spans="1:8" x14ac:dyDescent="0.3">
      <c r="A18" s="167">
        <v>19965</v>
      </c>
      <c r="B18" s="193">
        <v>21765</v>
      </c>
      <c r="C18" s="193">
        <v>18750</v>
      </c>
      <c r="D18" s="193">
        <v>25365</v>
      </c>
      <c r="E18" s="168">
        <v>18750</v>
      </c>
      <c r="F18" s="151" t="s">
        <v>104</v>
      </c>
      <c r="G18" s="169" t="s">
        <v>169</v>
      </c>
      <c r="H18" s="170" t="s">
        <v>183</v>
      </c>
    </row>
    <row r="19" spans="1:8" s="3" customFormat="1" ht="4.5" customHeight="1" x14ac:dyDescent="0.3">
      <c r="A19" s="78"/>
      <c r="B19" s="27"/>
      <c r="C19" s="101"/>
      <c r="D19" s="101"/>
      <c r="E19" s="80"/>
      <c r="F19" s="40"/>
      <c r="G19" s="102"/>
      <c r="H19" s="103"/>
    </row>
    <row r="20" spans="1:8" x14ac:dyDescent="0.3">
      <c r="A20" s="167">
        <v>0</v>
      </c>
      <c r="B20" s="193">
        <v>0</v>
      </c>
      <c r="C20" s="193">
        <v>0</v>
      </c>
      <c r="D20" s="193">
        <v>0</v>
      </c>
      <c r="E20" s="168">
        <v>0</v>
      </c>
      <c r="F20" s="151" t="s">
        <v>105</v>
      </c>
      <c r="G20" s="169"/>
      <c r="H20" s="170" t="s">
        <v>184</v>
      </c>
    </row>
    <row r="21" spans="1:8" s="3" customFormat="1" ht="4.5" customHeight="1" x14ac:dyDescent="0.3">
      <c r="A21" s="78"/>
      <c r="B21" s="27"/>
      <c r="C21" s="101"/>
      <c r="D21" s="101"/>
      <c r="E21" s="80">
        <v>500</v>
      </c>
      <c r="F21" s="40"/>
      <c r="G21" s="102"/>
      <c r="H21" s="103"/>
    </row>
    <row r="22" spans="1:8" s="3" customFormat="1" x14ac:dyDescent="0.3">
      <c r="A22" s="167">
        <v>350</v>
      </c>
      <c r="B22" s="193">
        <v>197.28</v>
      </c>
      <c r="C22" s="193">
        <v>150</v>
      </c>
      <c r="D22" s="193">
        <v>220.55</v>
      </c>
      <c r="E22" s="168">
        <v>200</v>
      </c>
      <c r="F22" s="151" t="s">
        <v>106</v>
      </c>
      <c r="G22" s="194"/>
      <c r="H22" s="195"/>
    </row>
    <row r="23" spans="1:8" s="3" customFormat="1" ht="4.5" customHeight="1" x14ac:dyDescent="0.3">
      <c r="A23" s="78"/>
      <c r="B23" s="27"/>
      <c r="C23" s="101"/>
      <c r="D23" s="101"/>
      <c r="E23" s="80"/>
      <c r="F23" s="40"/>
      <c r="G23" s="165"/>
      <c r="H23" s="166"/>
    </row>
    <row r="24" spans="1:8" s="4" customFormat="1" x14ac:dyDescent="0.3">
      <c r="A24" s="189"/>
      <c r="B24" s="118"/>
      <c r="C24" s="190"/>
      <c r="D24" s="190"/>
      <c r="E24" s="172"/>
      <c r="F24" s="196" t="s">
        <v>120</v>
      </c>
      <c r="G24" s="197"/>
      <c r="H24" s="198"/>
    </row>
    <row r="25" spans="1:8" s="5" customFormat="1" x14ac:dyDescent="0.3">
      <c r="A25" s="176">
        <v>0</v>
      </c>
      <c r="B25" s="177">
        <v>0</v>
      </c>
      <c r="C25" s="178">
        <v>9326.01</v>
      </c>
      <c r="D25" s="178">
        <v>0</v>
      </c>
      <c r="E25" s="179">
        <v>9376</v>
      </c>
      <c r="F25" s="125" t="s">
        <v>118</v>
      </c>
      <c r="G25" s="126"/>
      <c r="H25" s="127"/>
    </row>
    <row r="26" spans="1:8" s="4" customFormat="1" x14ac:dyDescent="0.3">
      <c r="A26" s="128">
        <f>+A25</f>
        <v>0</v>
      </c>
      <c r="B26" s="129">
        <f>B25</f>
        <v>0</v>
      </c>
      <c r="C26" s="129">
        <f>+C25</f>
        <v>9326.01</v>
      </c>
      <c r="D26" s="129">
        <f>D25</f>
        <v>0</v>
      </c>
      <c r="E26" s="130">
        <v>9376</v>
      </c>
      <c r="F26" s="131" t="s">
        <v>119</v>
      </c>
      <c r="G26" s="132"/>
      <c r="H26" s="133"/>
    </row>
    <row r="27" spans="1:8" s="5" customFormat="1" ht="4.5" customHeight="1" x14ac:dyDescent="0.3">
      <c r="A27" s="37"/>
      <c r="B27" s="31"/>
      <c r="C27" s="39"/>
      <c r="D27" s="39"/>
      <c r="E27" s="39"/>
      <c r="F27" s="40"/>
      <c r="G27" s="41"/>
      <c r="H27" s="42"/>
    </row>
    <row r="28" spans="1:8" s="1" customFormat="1" ht="25.5" customHeight="1" x14ac:dyDescent="0.3">
      <c r="A28" s="328">
        <f>SUM(A8+A16+A18+A20+A22+A26)</f>
        <v>77412.7</v>
      </c>
      <c r="B28" s="329">
        <f>SUM(B8+B16+B18+B20+B22+B26)</f>
        <v>94591.28</v>
      </c>
      <c r="C28" s="328">
        <f>SUM(C3+C8+C16+C18+C20+C22+C26)</f>
        <v>94051.01</v>
      </c>
      <c r="D28" s="328">
        <f>SUM(D3+D8+D16+D18+D20+D22+D26)</f>
        <v>89728.8</v>
      </c>
      <c r="E28" s="100">
        <f>SUM(E3+E8+E16+E18+E20+E22+E26)</f>
        <v>91151</v>
      </c>
      <c r="F28" s="43" t="s">
        <v>6</v>
      </c>
      <c r="G28" s="87"/>
      <c r="H28" s="87"/>
    </row>
    <row r="29" spans="1:8" x14ac:dyDescent="0.3">
      <c r="A29" s="330"/>
      <c r="B29" s="331"/>
      <c r="C29" s="330"/>
      <c r="D29" s="330"/>
      <c r="E29" s="9"/>
      <c r="F29" s="11"/>
      <c r="G29" s="12"/>
    </row>
    <row r="31" spans="1:8" s="3" customFormat="1" x14ac:dyDescent="0.3">
      <c r="A31" s="13"/>
      <c r="B31" s="14"/>
      <c r="C31" s="13"/>
      <c r="D31" s="13"/>
      <c r="E31" s="13"/>
    </row>
    <row r="32" spans="1:8" s="3" customFormat="1" x14ac:dyDescent="0.3">
      <c r="A32" s="14"/>
      <c r="B32" s="14"/>
      <c r="C32" s="14"/>
      <c r="D32" s="14"/>
      <c r="E32" s="14"/>
    </row>
    <row r="33" spans="1:5" s="3" customFormat="1" x14ac:dyDescent="0.3">
      <c r="A33" s="14"/>
      <c r="B33" s="14"/>
      <c r="C33" s="14"/>
      <c r="D33" s="14"/>
      <c r="E33" s="14"/>
    </row>
    <row r="34" spans="1:5" s="3" customFormat="1" x14ac:dyDescent="0.3">
      <c r="A34" s="14"/>
      <c r="B34" s="14"/>
      <c r="C34" s="14"/>
      <c r="D34" s="14"/>
      <c r="E34" s="14"/>
    </row>
    <row r="35" spans="1:5" s="3" customFormat="1" x14ac:dyDescent="0.3">
      <c r="A35" s="14"/>
      <c r="B35" s="14"/>
      <c r="C35" s="14"/>
      <c r="D35" s="14"/>
      <c r="E35" s="14"/>
    </row>
    <row r="36" spans="1:5" s="3" customFormat="1" x14ac:dyDescent="0.3">
      <c r="A36" s="14"/>
      <c r="B36" s="14"/>
      <c r="C36" s="14"/>
      <c r="D36" s="14"/>
      <c r="E36" s="14"/>
    </row>
    <row r="37" spans="1:5" s="3" customFormat="1" x14ac:dyDescent="0.3">
      <c r="A37" s="14"/>
      <c r="B37" s="14"/>
      <c r="C37" s="14"/>
      <c r="D37" s="14"/>
      <c r="E37" s="14"/>
    </row>
    <row r="38" spans="1:5" s="3" customFormat="1" x14ac:dyDescent="0.3">
      <c r="A38" s="14"/>
      <c r="B38" s="14"/>
      <c r="C38" s="14"/>
      <c r="D38" s="14"/>
      <c r="E38" s="14"/>
    </row>
    <row r="39" spans="1:5" s="3" customFormat="1" x14ac:dyDescent="0.3">
      <c r="A39" s="14"/>
      <c r="B39" s="14"/>
      <c r="C39" s="14"/>
      <c r="D39" s="14"/>
      <c r="E39" s="14"/>
    </row>
    <row r="40" spans="1:5" s="3" customFormat="1" x14ac:dyDescent="0.3">
      <c r="A40" s="14"/>
      <c r="B40" s="14"/>
      <c r="C40" s="14"/>
      <c r="D40" s="14"/>
      <c r="E40" s="14"/>
    </row>
    <row r="41" spans="1:5" s="3" customFormat="1" x14ac:dyDescent="0.3">
      <c r="A41" s="14"/>
      <c r="B41" s="14"/>
      <c r="C41" s="14"/>
      <c r="D41" s="14"/>
      <c r="E41" s="14"/>
    </row>
    <row r="42" spans="1:5" s="3" customFormat="1" x14ac:dyDescent="0.3">
      <c r="A42" s="13"/>
      <c r="B42" s="14"/>
      <c r="C42" s="13"/>
      <c r="D42" s="13"/>
      <c r="E42" s="13"/>
    </row>
    <row r="43" spans="1:5" s="3" customFormat="1" x14ac:dyDescent="0.3">
      <c r="A43" s="13"/>
      <c r="B43" s="14"/>
      <c r="C43" s="13"/>
      <c r="D43" s="13"/>
      <c r="E43" s="13"/>
    </row>
    <row r="44" spans="1:5" s="3" customFormat="1" x14ac:dyDescent="0.3">
      <c r="A44" s="13"/>
      <c r="B44" s="14"/>
      <c r="C44" s="13"/>
      <c r="D44" s="13"/>
      <c r="E44" s="13"/>
    </row>
  </sheetData>
  <phoneticPr fontId="2" type="noConversion"/>
  <printOptions horizontalCentered="1"/>
  <pageMargins left="0.7" right="0.7" top="1" bottom="0.75" header="0.75" footer="0.3"/>
  <pageSetup scale="90" orientation="landscape" r:id="rId1"/>
  <headerFooter alignWithMargins="0">
    <oddHeader>&amp;C&amp;"Calibri,Bold"&amp;12 2012-2013 WMCA BUDGET -  REVENUES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42" zoomScaleNormal="100" workbookViewId="0">
      <selection activeCell="C75" sqref="C75"/>
    </sheetView>
  </sheetViews>
  <sheetFormatPr defaultColWidth="9.1796875" defaultRowHeight="13" x14ac:dyDescent="0.3"/>
  <cols>
    <col min="1" max="1" width="12" style="21" customWidth="1"/>
    <col min="2" max="5" width="12" style="22" customWidth="1"/>
    <col min="6" max="6" width="31.453125" style="4" customWidth="1"/>
    <col min="7" max="7" width="34.54296875" style="23" customWidth="1"/>
    <col min="8" max="8" width="23.1796875" style="4" customWidth="1"/>
    <col min="9" max="16384" width="9.1796875" style="4"/>
  </cols>
  <sheetData>
    <row r="1" spans="1:8" s="2" customFormat="1" ht="40.5" customHeight="1" x14ac:dyDescent="0.3">
      <c r="A1" s="113" t="s">
        <v>182</v>
      </c>
      <c r="B1" s="115" t="s">
        <v>221</v>
      </c>
      <c r="C1" s="115" t="s">
        <v>222</v>
      </c>
      <c r="D1" s="115" t="s">
        <v>226</v>
      </c>
      <c r="E1" s="115" t="s">
        <v>238</v>
      </c>
      <c r="F1" s="72" t="s">
        <v>0</v>
      </c>
      <c r="G1" s="72" t="s">
        <v>191</v>
      </c>
      <c r="H1" s="72" t="s">
        <v>192</v>
      </c>
    </row>
    <row r="2" spans="1:8" s="18" customFormat="1" ht="4.5" customHeight="1" x14ac:dyDescent="0.3">
      <c r="A2" s="48"/>
      <c r="B2" s="49"/>
      <c r="C2" s="49"/>
      <c r="D2" s="49"/>
      <c r="E2" s="49"/>
      <c r="F2" s="50"/>
      <c r="G2" s="50"/>
      <c r="H2" s="51"/>
    </row>
    <row r="3" spans="1:8" s="5" customFormat="1" x14ac:dyDescent="0.3">
      <c r="A3" s="117"/>
      <c r="B3" s="118"/>
      <c r="C3" s="118"/>
      <c r="D3" s="119"/>
      <c r="E3" s="298"/>
      <c r="F3" s="120" t="s">
        <v>1</v>
      </c>
      <c r="G3" s="121"/>
      <c r="H3" s="122"/>
    </row>
    <row r="4" spans="1:8" s="5" customFormat="1" ht="26" x14ac:dyDescent="0.3">
      <c r="A4" s="123">
        <v>5080.7</v>
      </c>
      <c r="B4" s="124">
        <v>5493.72</v>
      </c>
      <c r="C4" s="124">
        <v>8000</v>
      </c>
      <c r="D4" s="124">
        <v>5787.24</v>
      </c>
      <c r="E4" s="299">
        <v>8000</v>
      </c>
      <c r="F4" s="125" t="s">
        <v>98</v>
      </c>
      <c r="G4" s="126" t="s">
        <v>113</v>
      </c>
      <c r="H4" s="127" t="s">
        <v>44</v>
      </c>
    </row>
    <row r="5" spans="1:8" s="5" customFormat="1" x14ac:dyDescent="0.3">
      <c r="A5" s="123">
        <v>125</v>
      </c>
      <c r="B5" s="124">
        <v>125</v>
      </c>
      <c r="C5" s="124">
        <v>200</v>
      </c>
      <c r="D5" s="124">
        <v>125</v>
      </c>
      <c r="E5" s="299">
        <v>200</v>
      </c>
      <c r="F5" s="125" t="s">
        <v>86</v>
      </c>
      <c r="G5" s="126"/>
      <c r="H5" s="127" t="s">
        <v>44</v>
      </c>
    </row>
    <row r="6" spans="1:8" s="5" customFormat="1" ht="26" x14ac:dyDescent="0.3">
      <c r="A6" s="123">
        <v>3700</v>
      </c>
      <c r="B6" s="124">
        <v>3000</v>
      </c>
      <c r="C6" s="124">
        <v>8000</v>
      </c>
      <c r="D6" s="124">
        <v>4288.5600000000004</v>
      </c>
      <c r="E6" s="299">
        <v>8000</v>
      </c>
      <c r="F6" s="125" t="s">
        <v>94</v>
      </c>
      <c r="G6" s="126" t="s">
        <v>113</v>
      </c>
      <c r="H6" s="127" t="s">
        <v>44</v>
      </c>
    </row>
    <row r="7" spans="1:8" x14ac:dyDescent="0.3">
      <c r="A7" s="129">
        <f t="shared" ref="A7:D7" si="0">SUM(A4:A6)</f>
        <v>8905.7000000000007</v>
      </c>
      <c r="B7" s="129">
        <f t="shared" si="0"/>
        <v>8618.7200000000012</v>
      </c>
      <c r="C7" s="129">
        <f t="shared" si="0"/>
        <v>16200</v>
      </c>
      <c r="D7" s="129">
        <f t="shared" si="0"/>
        <v>10200.799999999999</v>
      </c>
      <c r="E7" s="300">
        <v>16200</v>
      </c>
      <c r="F7" s="131" t="s">
        <v>2</v>
      </c>
      <c r="G7" s="132"/>
      <c r="H7" s="133"/>
    </row>
    <row r="8" spans="1:8" s="18" customFormat="1" ht="4.5" customHeight="1" x14ac:dyDescent="0.3">
      <c r="A8" s="29"/>
      <c r="B8" s="30"/>
      <c r="C8" s="30"/>
      <c r="D8" s="30"/>
      <c r="E8" s="301"/>
      <c r="F8" s="32"/>
      <c r="G8" s="33"/>
      <c r="H8" s="34"/>
    </row>
    <row r="9" spans="1:8" s="5" customFormat="1" x14ac:dyDescent="0.3">
      <c r="A9" s="135"/>
      <c r="B9" s="136"/>
      <c r="C9" s="136"/>
      <c r="D9" s="136"/>
      <c r="E9" s="302"/>
      <c r="F9" s="120" t="s">
        <v>10</v>
      </c>
      <c r="G9" s="138"/>
      <c r="H9" s="122"/>
    </row>
    <row r="10" spans="1:8" s="5" customFormat="1" x14ac:dyDescent="0.3">
      <c r="A10" s="123">
        <v>246.49</v>
      </c>
      <c r="B10" s="124">
        <v>462.67</v>
      </c>
      <c r="C10" s="124">
        <v>1250</v>
      </c>
      <c r="D10" s="124">
        <v>431.17</v>
      </c>
      <c r="E10" s="299">
        <v>1250</v>
      </c>
      <c r="F10" s="139" t="s">
        <v>186</v>
      </c>
      <c r="G10" s="126" t="s">
        <v>99</v>
      </c>
      <c r="H10" s="127" t="s">
        <v>46</v>
      </c>
    </row>
    <row r="11" spans="1:8" s="5" customFormat="1" x14ac:dyDescent="0.3">
      <c r="A11" s="123"/>
      <c r="B11" s="124"/>
      <c r="C11" s="124"/>
      <c r="D11" s="124"/>
      <c r="E11" s="317"/>
      <c r="F11" s="139" t="s">
        <v>93</v>
      </c>
      <c r="G11" s="126"/>
      <c r="H11" s="127"/>
    </row>
    <row r="12" spans="1:8" s="5" customFormat="1" x14ac:dyDescent="0.3">
      <c r="A12" s="123">
        <v>525</v>
      </c>
      <c r="B12" s="124">
        <v>387</v>
      </c>
      <c r="C12" s="124">
        <v>700</v>
      </c>
      <c r="D12" s="124">
        <v>513</v>
      </c>
      <c r="E12" s="317">
        <f>Travel!D7</f>
        <v>500</v>
      </c>
      <c r="F12" s="140" t="s">
        <v>253</v>
      </c>
      <c r="G12" s="126" t="s">
        <v>49</v>
      </c>
      <c r="H12" s="127" t="s">
        <v>51</v>
      </c>
    </row>
    <row r="13" spans="1:8" s="5" customFormat="1" x14ac:dyDescent="0.3">
      <c r="A13" s="123">
        <v>0</v>
      </c>
      <c r="B13" s="124">
        <v>713.06</v>
      </c>
      <c r="C13" s="124">
        <v>612</v>
      </c>
      <c r="D13" s="124">
        <v>1001.8</v>
      </c>
      <c r="E13" s="317">
        <f>Travel!D5</f>
        <v>736</v>
      </c>
      <c r="F13" s="140" t="s">
        <v>254</v>
      </c>
      <c r="G13" s="126" t="s">
        <v>49</v>
      </c>
      <c r="H13" s="127" t="s">
        <v>51</v>
      </c>
    </row>
    <row r="14" spans="1:8" s="5" customFormat="1" x14ac:dyDescent="0.3">
      <c r="A14" s="123"/>
      <c r="B14" s="124"/>
      <c r="C14" s="124"/>
      <c r="D14" s="124"/>
      <c r="E14" s="317"/>
      <c r="F14" s="139" t="s">
        <v>90</v>
      </c>
      <c r="G14" s="141"/>
      <c r="H14" s="127"/>
    </row>
    <row r="15" spans="1:8" s="5" customFormat="1" x14ac:dyDescent="0.3">
      <c r="A15" s="123">
        <v>1898.73</v>
      </c>
      <c r="B15" s="124">
        <v>2662.36</v>
      </c>
      <c r="C15" s="124">
        <v>2385</v>
      </c>
      <c r="D15" s="124">
        <v>1813.97</v>
      </c>
      <c r="E15" s="317">
        <f>Travel!D17</f>
        <v>1900</v>
      </c>
      <c r="F15" s="140" t="s">
        <v>80</v>
      </c>
      <c r="G15" s="126" t="s">
        <v>50</v>
      </c>
      <c r="H15" s="127" t="s">
        <v>47</v>
      </c>
    </row>
    <row r="16" spans="1:8" s="5" customFormat="1" x14ac:dyDescent="0.3">
      <c r="A16" s="123">
        <v>0</v>
      </c>
      <c r="B16" s="124">
        <v>369.65</v>
      </c>
      <c r="C16" s="124">
        <v>312</v>
      </c>
      <c r="D16" s="124">
        <v>300</v>
      </c>
      <c r="E16" s="317">
        <f>Travel!D19</f>
        <v>436</v>
      </c>
      <c r="F16" s="140" t="s">
        <v>84</v>
      </c>
      <c r="G16" s="126" t="s">
        <v>50</v>
      </c>
      <c r="H16" s="127" t="s">
        <v>47</v>
      </c>
    </row>
    <row r="17" spans="1:10" s="5" customFormat="1" x14ac:dyDescent="0.3">
      <c r="A17" s="123">
        <v>732.7</v>
      </c>
      <c r="B17" s="124">
        <v>0</v>
      </c>
      <c r="C17" s="124">
        <v>1075</v>
      </c>
      <c r="D17" s="124">
        <v>393.18</v>
      </c>
      <c r="E17" s="317">
        <f>Travel!D28</f>
        <v>1075</v>
      </c>
      <c r="F17" s="140" t="s">
        <v>136</v>
      </c>
      <c r="G17" s="126"/>
      <c r="H17" s="127"/>
    </row>
    <row r="18" spans="1:10" s="5" customFormat="1" x14ac:dyDescent="0.3">
      <c r="A18" s="123"/>
      <c r="B18" s="124"/>
      <c r="C18" s="124"/>
      <c r="D18" s="124"/>
      <c r="E18" s="317"/>
      <c r="F18" s="139" t="s">
        <v>91</v>
      </c>
      <c r="G18" s="142"/>
      <c r="H18" s="127"/>
    </row>
    <row r="19" spans="1:10" s="5" customFormat="1" x14ac:dyDescent="0.3">
      <c r="A19" s="123">
        <v>979.8</v>
      </c>
      <c r="B19" s="124">
        <v>1115.21</v>
      </c>
      <c r="C19" s="124">
        <v>1525</v>
      </c>
      <c r="D19" s="124">
        <v>1529.69</v>
      </c>
      <c r="E19" s="317">
        <f>Travel!D48</f>
        <v>1525</v>
      </c>
      <c r="F19" s="140" t="s">
        <v>82</v>
      </c>
      <c r="G19" s="126" t="s">
        <v>50</v>
      </c>
      <c r="H19" s="127" t="s">
        <v>48</v>
      </c>
    </row>
    <row r="20" spans="1:10" s="5" customFormat="1" x14ac:dyDescent="0.3">
      <c r="A20" s="123">
        <v>649.07000000000005</v>
      </c>
      <c r="B20" s="124">
        <v>447.12</v>
      </c>
      <c r="C20" s="124">
        <v>975</v>
      </c>
      <c r="D20" s="124">
        <v>1351.49</v>
      </c>
      <c r="E20" s="317">
        <f>Travel!D57</f>
        <v>450</v>
      </c>
      <c r="F20" s="140" t="s">
        <v>81</v>
      </c>
      <c r="G20" s="126" t="s">
        <v>50</v>
      </c>
      <c r="H20" s="127" t="s">
        <v>48</v>
      </c>
    </row>
    <row r="21" spans="1:10" s="5" customFormat="1" x14ac:dyDescent="0.3">
      <c r="A21" s="123">
        <v>449.34</v>
      </c>
      <c r="B21" s="124">
        <v>887</v>
      </c>
      <c r="C21" s="124">
        <v>1113.01</v>
      </c>
      <c r="D21" s="124">
        <v>789.41</v>
      </c>
      <c r="E21" s="317">
        <f>Travel!D66</f>
        <v>1100</v>
      </c>
      <c r="F21" s="140" t="s">
        <v>79</v>
      </c>
      <c r="G21" s="126" t="s">
        <v>50</v>
      </c>
      <c r="H21" s="127" t="s">
        <v>48</v>
      </c>
    </row>
    <row r="22" spans="1:10" s="5" customFormat="1" x14ac:dyDescent="0.3">
      <c r="A22" s="123">
        <v>2348.46</v>
      </c>
      <c r="B22" s="124">
        <v>1227.0899999999999</v>
      </c>
      <c r="C22" s="124">
        <v>2295</v>
      </c>
      <c r="D22" s="124">
        <v>1355.27</v>
      </c>
      <c r="E22" s="317">
        <f>Travel!D73</f>
        <v>2295</v>
      </c>
      <c r="F22" s="140" t="s">
        <v>80</v>
      </c>
      <c r="G22" s="126" t="s">
        <v>50</v>
      </c>
      <c r="H22" s="127" t="s">
        <v>48</v>
      </c>
    </row>
    <row r="23" spans="1:10" s="5" customFormat="1" x14ac:dyDescent="0.3">
      <c r="A23" s="123">
        <v>1964.81</v>
      </c>
      <c r="B23" s="124">
        <v>691.01</v>
      </c>
      <c r="C23" s="124">
        <v>760</v>
      </c>
      <c r="D23" s="124">
        <v>693.11</v>
      </c>
      <c r="E23" s="317">
        <f>Travel!D82</f>
        <v>760</v>
      </c>
      <c r="F23" s="140" t="s">
        <v>78</v>
      </c>
      <c r="G23" s="126" t="s">
        <v>50</v>
      </c>
      <c r="H23" s="127" t="s">
        <v>48</v>
      </c>
    </row>
    <row r="24" spans="1:10" s="5" customFormat="1" x14ac:dyDescent="0.3">
      <c r="A24" s="123">
        <v>0</v>
      </c>
      <c r="B24" s="124">
        <v>0</v>
      </c>
      <c r="C24" s="124">
        <v>300</v>
      </c>
      <c r="D24" s="124">
        <v>360.02</v>
      </c>
      <c r="E24" s="317">
        <f>Travel!D85</f>
        <v>300</v>
      </c>
      <c r="F24" s="140" t="s">
        <v>84</v>
      </c>
      <c r="G24" s="126" t="s">
        <v>50</v>
      </c>
      <c r="H24" s="127" t="s">
        <v>48</v>
      </c>
    </row>
    <row r="25" spans="1:10" s="5" customFormat="1" x14ac:dyDescent="0.3">
      <c r="A25" s="123"/>
      <c r="B25" s="124"/>
      <c r="C25" s="124"/>
      <c r="D25" s="124"/>
      <c r="E25" s="317"/>
      <c r="F25" s="142" t="s">
        <v>228</v>
      </c>
      <c r="G25" s="126"/>
      <c r="H25" s="127"/>
    </row>
    <row r="26" spans="1:10" s="5" customFormat="1" ht="26" x14ac:dyDescent="0.3">
      <c r="A26" s="123"/>
      <c r="B26" s="124"/>
      <c r="C26" s="124">
        <v>1725</v>
      </c>
      <c r="D26" s="124">
        <v>3280.23</v>
      </c>
      <c r="E26" s="317">
        <f>Travel!D37</f>
        <v>1670</v>
      </c>
      <c r="F26" s="140" t="s">
        <v>171</v>
      </c>
      <c r="G26" s="126" t="s">
        <v>172</v>
      </c>
      <c r="H26" s="127" t="s">
        <v>178</v>
      </c>
    </row>
    <row r="27" spans="1:10" s="25" customFormat="1" x14ac:dyDescent="0.3">
      <c r="A27" s="143">
        <f>SUM(A10:A24)</f>
        <v>9794.4</v>
      </c>
      <c r="B27" s="143">
        <f>SUM(B10:B24)</f>
        <v>8962.17</v>
      </c>
      <c r="C27" s="143">
        <f>SUM(C10:C26)</f>
        <v>15027.01</v>
      </c>
      <c r="D27" s="143">
        <f>SUM(D10:D26)</f>
        <v>13812.34</v>
      </c>
      <c r="E27" s="303">
        <f>SUM(E10:E26)</f>
        <v>13997</v>
      </c>
      <c r="F27" s="144" t="s">
        <v>11</v>
      </c>
      <c r="G27" s="132"/>
      <c r="H27" s="145"/>
    </row>
    <row r="28" spans="1:10" s="18" customFormat="1" ht="4.5" customHeight="1" x14ac:dyDescent="0.3">
      <c r="A28" s="29"/>
      <c r="B28" s="30"/>
      <c r="C28" s="30"/>
      <c r="D28" s="30"/>
      <c r="E28" s="301"/>
      <c r="F28" s="32"/>
      <c r="G28" s="35"/>
      <c r="H28" s="34"/>
    </row>
    <row r="29" spans="1:10" s="5" customFormat="1" x14ac:dyDescent="0.3">
      <c r="A29" s="135"/>
      <c r="B29" s="136"/>
      <c r="C29" s="136"/>
      <c r="D29" s="136"/>
      <c r="E29" s="302"/>
      <c r="F29" s="120" t="s">
        <v>12</v>
      </c>
      <c r="G29" s="121"/>
      <c r="H29" s="122"/>
    </row>
    <row r="30" spans="1:10" s="5" customFormat="1" x14ac:dyDescent="0.3">
      <c r="A30" s="123">
        <v>0</v>
      </c>
      <c r="B30" s="124">
        <v>0</v>
      </c>
      <c r="C30" s="124">
        <v>0</v>
      </c>
      <c r="D30" s="124">
        <v>200</v>
      </c>
      <c r="E30" s="299">
        <v>0</v>
      </c>
      <c r="F30" s="125" t="s">
        <v>240</v>
      </c>
      <c r="G30" s="126"/>
      <c r="H30" s="127"/>
    </row>
    <row r="31" spans="1:10" s="5" customFormat="1" x14ac:dyDescent="0.3">
      <c r="A31" s="123">
        <v>0</v>
      </c>
      <c r="B31" s="124">
        <v>0</v>
      </c>
      <c r="C31" s="124">
        <v>0</v>
      </c>
      <c r="D31" s="124">
        <v>0</v>
      </c>
      <c r="E31" s="299">
        <v>0</v>
      </c>
      <c r="F31" s="125" t="s">
        <v>77</v>
      </c>
      <c r="G31" s="146" t="s">
        <v>187</v>
      </c>
      <c r="H31" s="147" t="s">
        <v>52</v>
      </c>
      <c r="J31" s="19"/>
    </row>
    <row r="32" spans="1:10" s="5" customFormat="1" x14ac:dyDescent="0.3">
      <c r="A32" s="123">
        <v>0</v>
      </c>
      <c r="B32" s="124">
        <v>0</v>
      </c>
      <c r="C32" s="124">
        <v>0</v>
      </c>
      <c r="D32" s="124">
        <v>0</v>
      </c>
      <c r="E32" s="299">
        <v>0</v>
      </c>
      <c r="F32" s="125" t="s">
        <v>76</v>
      </c>
      <c r="G32" s="146" t="s">
        <v>187</v>
      </c>
      <c r="H32" s="147" t="s">
        <v>52</v>
      </c>
    </row>
    <row r="33" spans="1:8" s="5" customFormat="1" x14ac:dyDescent="0.3">
      <c r="A33" s="123">
        <v>0</v>
      </c>
      <c r="B33" s="124">
        <v>0</v>
      </c>
      <c r="C33" s="124">
        <v>200</v>
      </c>
      <c r="D33" s="124">
        <v>0</v>
      </c>
      <c r="E33" s="299">
        <v>200</v>
      </c>
      <c r="F33" s="125" t="s">
        <v>179</v>
      </c>
      <c r="G33" s="148" t="s">
        <v>180</v>
      </c>
      <c r="H33" s="127" t="s">
        <v>52</v>
      </c>
    </row>
    <row r="34" spans="1:8" s="5" customFormat="1" x14ac:dyDescent="0.3">
      <c r="A34" s="123">
        <v>795.51</v>
      </c>
      <c r="B34" s="124">
        <v>1535.24</v>
      </c>
      <c r="C34" s="124">
        <v>525</v>
      </c>
      <c r="D34" s="124">
        <v>566.19000000000005</v>
      </c>
      <c r="E34" s="299">
        <v>525</v>
      </c>
      <c r="F34" s="125" t="s">
        <v>168</v>
      </c>
      <c r="G34" s="126"/>
      <c r="H34" s="127" t="s">
        <v>188</v>
      </c>
    </row>
    <row r="35" spans="1:8" x14ac:dyDescent="0.3">
      <c r="A35" s="129">
        <f t="shared" ref="A35:D35" si="1">SUM(A30:A34)</f>
        <v>795.51</v>
      </c>
      <c r="B35" s="129">
        <f t="shared" si="1"/>
        <v>1535.24</v>
      </c>
      <c r="C35" s="129">
        <f t="shared" si="1"/>
        <v>725</v>
      </c>
      <c r="D35" s="129">
        <f t="shared" si="1"/>
        <v>766.19</v>
      </c>
      <c r="E35" s="300">
        <f>SUM(E30:E34)</f>
        <v>725</v>
      </c>
      <c r="F35" s="131" t="s">
        <v>13</v>
      </c>
      <c r="G35" s="132"/>
      <c r="H35" s="133"/>
    </row>
    <row r="36" spans="1:8" s="5" customFormat="1" ht="4.5" customHeight="1" x14ac:dyDescent="0.3">
      <c r="A36" s="29"/>
      <c r="B36" s="38"/>
      <c r="C36" s="38"/>
      <c r="D36" s="38"/>
      <c r="E36" s="304"/>
      <c r="F36" s="40"/>
      <c r="G36" s="41"/>
      <c r="H36" s="42"/>
    </row>
    <row r="37" spans="1:8" s="5" customFormat="1" x14ac:dyDescent="0.3">
      <c r="A37" s="135"/>
      <c r="B37" s="136"/>
      <c r="C37" s="136"/>
      <c r="D37" s="136"/>
      <c r="E37" s="302"/>
      <c r="F37" s="120" t="s">
        <v>3</v>
      </c>
      <c r="G37" s="138"/>
      <c r="H37" s="122"/>
    </row>
    <row r="38" spans="1:8" s="5" customFormat="1" x14ac:dyDescent="0.3">
      <c r="A38" s="123">
        <v>3434.57</v>
      </c>
      <c r="B38" s="124">
        <v>4121.6499999999996</v>
      </c>
      <c r="C38" s="124">
        <v>2500</v>
      </c>
      <c r="D38" s="124">
        <v>3390</v>
      </c>
      <c r="E38" s="299">
        <v>2500</v>
      </c>
      <c r="F38" s="125" t="s">
        <v>66</v>
      </c>
      <c r="G38" s="126"/>
      <c r="H38" s="127" t="s">
        <v>44</v>
      </c>
    </row>
    <row r="39" spans="1:8" s="5" customFormat="1" x14ac:dyDescent="0.3">
      <c r="A39" s="123">
        <v>285.02</v>
      </c>
      <c r="B39" s="124">
        <v>1815.44</v>
      </c>
      <c r="C39" s="124">
        <v>2000</v>
      </c>
      <c r="D39" s="124">
        <v>1248.97</v>
      </c>
      <c r="E39" s="299">
        <v>2000</v>
      </c>
      <c r="F39" s="125" t="s">
        <v>67</v>
      </c>
      <c r="G39" s="126"/>
      <c r="H39" s="127" t="s">
        <v>45</v>
      </c>
    </row>
    <row r="40" spans="1:8" s="5" customFormat="1" x14ac:dyDescent="0.3">
      <c r="A40" s="123">
        <v>200</v>
      </c>
      <c r="B40" s="124">
        <v>2450</v>
      </c>
      <c r="C40" s="124">
        <v>750</v>
      </c>
      <c r="D40" s="124">
        <v>200</v>
      </c>
      <c r="E40" s="299">
        <v>750</v>
      </c>
      <c r="F40" s="125" t="s">
        <v>68</v>
      </c>
      <c r="G40" s="126"/>
      <c r="H40" s="127" t="s">
        <v>45</v>
      </c>
    </row>
    <row r="41" spans="1:8" s="5" customFormat="1" ht="27" customHeight="1" x14ac:dyDescent="0.3">
      <c r="A41" s="123">
        <v>0</v>
      </c>
      <c r="B41" s="124">
        <v>840.79</v>
      </c>
      <c r="C41" s="124">
        <v>4037</v>
      </c>
      <c r="D41" s="124">
        <f>2413.39+223.01</f>
        <v>2636.3999999999996</v>
      </c>
      <c r="E41" s="299">
        <v>4161</v>
      </c>
      <c r="F41" s="125" t="s">
        <v>156</v>
      </c>
      <c r="G41" s="126" t="s">
        <v>127</v>
      </c>
      <c r="H41" s="149" t="s">
        <v>56</v>
      </c>
    </row>
    <row r="42" spans="1:8" s="5" customFormat="1" ht="26.25" customHeight="1" x14ac:dyDescent="0.3">
      <c r="A42" s="123">
        <v>29210.080000000002</v>
      </c>
      <c r="B42" s="124">
        <v>36130.699999999997</v>
      </c>
      <c r="C42" s="124">
        <v>26000</v>
      </c>
      <c r="D42" s="124">
        <v>30134.94</v>
      </c>
      <c r="E42" s="299">
        <v>26000</v>
      </c>
      <c r="F42" s="125" t="s">
        <v>25</v>
      </c>
      <c r="G42" s="126" t="s">
        <v>112</v>
      </c>
      <c r="H42" s="127" t="s">
        <v>45</v>
      </c>
    </row>
    <row r="43" spans="1:8" s="5" customFormat="1" ht="26" x14ac:dyDescent="0.3">
      <c r="A43" s="123">
        <v>0</v>
      </c>
      <c r="B43" s="124">
        <v>2424.13</v>
      </c>
      <c r="C43" s="124">
        <v>1600</v>
      </c>
      <c r="D43" s="124">
        <v>2472.39</v>
      </c>
      <c r="E43" s="299">
        <v>1600</v>
      </c>
      <c r="F43" s="125" t="s">
        <v>141</v>
      </c>
      <c r="G43" s="126" t="s">
        <v>111</v>
      </c>
      <c r="H43" s="127" t="s">
        <v>45</v>
      </c>
    </row>
    <row r="44" spans="1:8" s="5" customFormat="1" ht="27.75" customHeight="1" x14ac:dyDescent="0.3">
      <c r="A44" s="123">
        <v>0</v>
      </c>
      <c r="B44" s="124">
        <v>449.92</v>
      </c>
      <c r="C44" s="124">
        <v>700</v>
      </c>
      <c r="D44" s="124">
        <f>673.6+121.19</f>
        <v>794.79</v>
      </c>
      <c r="E44" s="299">
        <v>700</v>
      </c>
      <c r="F44" s="125" t="s">
        <v>85</v>
      </c>
      <c r="G44" s="126" t="s">
        <v>142</v>
      </c>
      <c r="H44" s="149" t="s">
        <v>53</v>
      </c>
    </row>
    <row r="45" spans="1:8" s="5" customFormat="1" x14ac:dyDescent="0.3">
      <c r="A45" s="123">
        <v>375</v>
      </c>
      <c r="B45" s="124">
        <v>300</v>
      </c>
      <c r="C45" s="124">
        <v>375</v>
      </c>
      <c r="D45" s="124">
        <v>50</v>
      </c>
      <c r="E45" s="299">
        <v>375</v>
      </c>
      <c r="F45" s="125" t="s">
        <v>86</v>
      </c>
      <c r="G45" s="126"/>
      <c r="H45" s="127" t="s">
        <v>45</v>
      </c>
    </row>
    <row r="46" spans="1:8" s="5" customFormat="1" ht="26" x14ac:dyDescent="0.3">
      <c r="A46" s="123">
        <v>6787.01</v>
      </c>
      <c r="B46" s="124">
        <v>5552.44</v>
      </c>
      <c r="C46" s="124">
        <v>15000</v>
      </c>
      <c r="D46" s="124">
        <v>1657.83</v>
      </c>
      <c r="E46" s="299">
        <v>15000</v>
      </c>
      <c r="F46" s="125" t="s">
        <v>87</v>
      </c>
      <c r="G46" s="126" t="s">
        <v>92</v>
      </c>
      <c r="H46" s="127" t="s">
        <v>44</v>
      </c>
    </row>
    <row r="47" spans="1:8" s="5" customFormat="1" x14ac:dyDescent="0.3">
      <c r="A47" s="123">
        <v>1100</v>
      </c>
      <c r="B47" s="124">
        <v>3761</v>
      </c>
      <c r="C47" s="124">
        <v>1100</v>
      </c>
      <c r="D47" s="124">
        <v>100</v>
      </c>
      <c r="E47" s="299">
        <v>1410</v>
      </c>
      <c r="F47" s="125" t="s">
        <v>88</v>
      </c>
      <c r="G47" s="126"/>
      <c r="H47" s="127" t="s">
        <v>45</v>
      </c>
    </row>
    <row r="48" spans="1:8" s="5" customFormat="1" x14ac:dyDescent="0.3">
      <c r="A48" s="123">
        <v>700.99</v>
      </c>
      <c r="B48" s="124">
        <v>1818.82</v>
      </c>
      <c r="C48" s="124">
        <v>2500</v>
      </c>
      <c r="D48" s="124">
        <v>1366.67</v>
      </c>
      <c r="E48" s="299">
        <v>1100</v>
      </c>
      <c r="F48" s="125" t="s">
        <v>89</v>
      </c>
      <c r="G48" s="126" t="s">
        <v>54</v>
      </c>
      <c r="H48" s="127" t="s">
        <v>45</v>
      </c>
    </row>
    <row r="49" spans="1:8" ht="14.25" customHeight="1" x14ac:dyDescent="0.3">
      <c r="A49" s="129">
        <f>SUM(A38:A48)</f>
        <v>42092.67</v>
      </c>
      <c r="B49" s="129">
        <f>SUM(B38:B48)</f>
        <v>59664.89</v>
      </c>
      <c r="C49" s="129">
        <f t="shared" ref="C49:D49" si="2">SUM(C38:C48)</f>
        <v>56562</v>
      </c>
      <c r="D49" s="129">
        <f t="shared" si="2"/>
        <v>44051.99</v>
      </c>
      <c r="E49" s="300">
        <f>SUM(E38:E48)</f>
        <v>55596</v>
      </c>
      <c r="F49" s="131" t="s">
        <v>14</v>
      </c>
      <c r="G49" s="132"/>
      <c r="H49" s="133"/>
    </row>
    <row r="50" spans="1:8" s="18" customFormat="1" ht="4.5" customHeight="1" x14ac:dyDescent="0.3">
      <c r="A50" s="29"/>
      <c r="B50" s="38"/>
      <c r="C50" s="38"/>
      <c r="D50" s="38"/>
      <c r="E50" s="304"/>
      <c r="F50" s="45"/>
      <c r="G50" s="46"/>
      <c r="H50" s="47"/>
    </row>
    <row r="51" spans="1:8" x14ac:dyDescent="0.3">
      <c r="A51" s="150">
        <v>0</v>
      </c>
      <c r="B51" s="150">
        <v>0</v>
      </c>
      <c r="C51" s="150">
        <v>450</v>
      </c>
      <c r="D51" s="150">
        <v>0</v>
      </c>
      <c r="E51" s="305">
        <v>450</v>
      </c>
      <c r="F51" s="151" t="s">
        <v>16</v>
      </c>
      <c r="G51" s="152"/>
      <c r="H51" s="153" t="s">
        <v>48</v>
      </c>
    </row>
    <row r="52" spans="1:8" s="18" customFormat="1" ht="4.5" customHeight="1" x14ac:dyDescent="0.3">
      <c r="A52" s="29"/>
      <c r="B52" s="38"/>
      <c r="C52" s="38"/>
      <c r="D52" s="38"/>
      <c r="E52" s="304"/>
      <c r="F52" s="45"/>
      <c r="G52" s="46"/>
      <c r="H52" s="47"/>
    </row>
    <row r="53" spans="1:8" ht="12" customHeight="1" x14ac:dyDescent="0.3">
      <c r="A53" s="150">
        <v>0</v>
      </c>
      <c r="B53" s="150">
        <v>0</v>
      </c>
      <c r="C53" s="150">
        <v>0</v>
      </c>
      <c r="D53" s="150">
        <v>0</v>
      </c>
      <c r="E53" s="305">
        <v>5000</v>
      </c>
      <c r="F53" s="151" t="s">
        <v>125</v>
      </c>
      <c r="G53" s="152"/>
      <c r="H53" s="153" t="s">
        <v>129</v>
      </c>
    </row>
    <row r="54" spans="1:8" s="18" customFormat="1" ht="4.5" customHeight="1" x14ac:dyDescent="0.3">
      <c r="A54" s="29"/>
      <c r="B54" s="38"/>
      <c r="C54" s="38"/>
      <c r="D54" s="38"/>
      <c r="E54" s="304"/>
      <c r="F54" s="45"/>
      <c r="G54" s="46"/>
      <c r="H54" s="47"/>
    </row>
    <row r="55" spans="1:8" s="5" customFormat="1" x14ac:dyDescent="0.3">
      <c r="A55" s="135"/>
      <c r="B55" s="136"/>
      <c r="C55" s="136"/>
      <c r="D55" s="136"/>
      <c r="E55" s="302"/>
      <c r="F55" s="120" t="s">
        <v>60</v>
      </c>
      <c r="G55" s="138"/>
      <c r="H55" s="122"/>
    </row>
    <row r="56" spans="1:8" s="5" customFormat="1" x14ac:dyDescent="0.3">
      <c r="A56" s="123">
        <v>0</v>
      </c>
      <c r="B56" s="124">
        <v>0</v>
      </c>
      <c r="C56" s="124">
        <v>75</v>
      </c>
      <c r="D56" s="124">
        <v>0</v>
      </c>
      <c r="E56" s="299">
        <v>75</v>
      </c>
      <c r="F56" s="125" t="s">
        <v>75</v>
      </c>
      <c r="G56" s="126" t="s">
        <v>19</v>
      </c>
      <c r="H56" s="127" t="s">
        <v>48</v>
      </c>
    </row>
    <row r="57" spans="1:8" s="5" customFormat="1" ht="13.5" customHeight="1" x14ac:dyDescent="0.3">
      <c r="A57" s="123">
        <v>1204</v>
      </c>
      <c r="B57" s="124">
        <v>1372</v>
      </c>
      <c r="C57" s="124">
        <v>1000</v>
      </c>
      <c r="D57" s="124">
        <v>1104</v>
      </c>
      <c r="E57" s="299">
        <v>1000</v>
      </c>
      <c r="F57" s="125" t="s">
        <v>74</v>
      </c>
      <c r="G57" s="126" t="s">
        <v>170</v>
      </c>
      <c r="H57" s="127" t="s">
        <v>57</v>
      </c>
    </row>
    <row r="58" spans="1:8" s="5" customFormat="1" x14ac:dyDescent="0.3">
      <c r="A58" s="123">
        <v>0</v>
      </c>
      <c r="B58" s="124">
        <v>0</v>
      </c>
      <c r="C58" s="124">
        <v>0</v>
      </c>
      <c r="D58" s="124">
        <v>0</v>
      </c>
      <c r="E58" s="299">
        <v>0</v>
      </c>
      <c r="F58" s="125" t="s">
        <v>160</v>
      </c>
      <c r="G58" s="126" t="s">
        <v>237</v>
      </c>
      <c r="H58" s="127" t="s">
        <v>48</v>
      </c>
    </row>
    <row r="59" spans="1:8" s="5" customFormat="1" x14ac:dyDescent="0.3">
      <c r="A59" s="123">
        <v>100</v>
      </c>
      <c r="B59" s="124">
        <v>0</v>
      </c>
      <c r="C59" s="124"/>
      <c r="D59" s="124">
        <v>100</v>
      </c>
      <c r="E59" s="299">
        <v>0</v>
      </c>
      <c r="F59" s="125" t="s">
        <v>103</v>
      </c>
      <c r="G59" s="126" t="s">
        <v>236</v>
      </c>
      <c r="H59" s="127" t="s">
        <v>48</v>
      </c>
    </row>
    <row r="60" spans="1:8" x14ac:dyDescent="0.3">
      <c r="A60" s="129">
        <f>SUM(A56:A59)</f>
        <v>1304</v>
      </c>
      <c r="B60" s="129">
        <f>SUM(B56:B59)</f>
        <v>1372</v>
      </c>
      <c r="C60" s="129">
        <f t="shared" ref="C60:D60" si="3">SUM(C56:C59)</f>
        <v>1075</v>
      </c>
      <c r="D60" s="129">
        <f t="shared" si="3"/>
        <v>1204</v>
      </c>
      <c r="E60" s="300">
        <f>SUM(E56:E59)</f>
        <v>1075</v>
      </c>
      <c r="F60" s="131" t="s">
        <v>61</v>
      </c>
      <c r="G60" s="132"/>
      <c r="H60" s="133"/>
    </row>
    <row r="61" spans="1:8" s="18" customFormat="1" ht="4.5" customHeight="1" x14ac:dyDescent="0.3">
      <c r="A61" s="29"/>
      <c r="B61" s="30"/>
      <c r="C61" s="30"/>
      <c r="D61" s="30"/>
      <c r="E61" s="301"/>
      <c r="F61" s="32"/>
      <c r="G61" s="33"/>
      <c r="H61" s="34"/>
    </row>
    <row r="62" spans="1:8" s="5" customFormat="1" x14ac:dyDescent="0.3">
      <c r="A62" s="135"/>
      <c r="B62" s="136"/>
      <c r="C62" s="136"/>
      <c r="D62" s="136"/>
      <c r="E62" s="302"/>
      <c r="F62" s="120" t="s">
        <v>5</v>
      </c>
      <c r="G62" s="138"/>
      <c r="H62" s="122"/>
    </row>
    <row r="63" spans="1:8" s="5" customFormat="1" x14ac:dyDescent="0.3">
      <c r="A63" s="123">
        <v>706</v>
      </c>
      <c r="B63" s="124">
        <v>705</v>
      </c>
      <c r="C63" s="124">
        <v>710</v>
      </c>
      <c r="D63" s="124">
        <v>725</v>
      </c>
      <c r="E63" s="299">
        <v>710</v>
      </c>
      <c r="F63" s="125" t="s">
        <v>73</v>
      </c>
      <c r="G63" s="126"/>
      <c r="H63" s="127" t="s">
        <v>57</v>
      </c>
    </row>
    <row r="64" spans="1:8" s="5" customFormat="1" x14ac:dyDescent="0.3">
      <c r="A64" s="123">
        <v>104.72</v>
      </c>
      <c r="B64" s="124">
        <v>312.57</v>
      </c>
      <c r="C64" s="124">
        <v>100</v>
      </c>
      <c r="D64" s="124">
        <v>132.94999999999999</v>
      </c>
      <c r="E64" s="299">
        <v>100</v>
      </c>
      <c r="F64" s="125" t="s">
        <v>72</v>
      </c>
      <c r="G64" s="126"/>
      <c r="H64" s="127" t="s">
        <v>57</v>
      </c>
    </row>
    <row r="65" spans="1:8" s="5" customFormat="1" ht="12" customHeight="1" x14ac:dyDescent="0.3">
      <c r="A65" s="123">
        <v>0</v>
      </c>
      <c r="B65" s="124">
        <v>0</v>
      </c>
      <c r="C65" s="124">
        <v>250</v>
      </c>
      <c r="D65" s="124">
        <v>0</v>
      </c>
      <c r="E65" s="299">
        <v>250</v>
      </c>
      <c r="F65" s="125" t="s">
        <v>71</v>
      </c>
      <c r="G65" s="126"/>
      <c r="H65" s="127" t="s">
        <v>48</v>
      </c>
    </row>
    <row r="66" spans="1:8" s="5" customFormat="1" x14ac:dyDescent="0.3">
      <c r="A66" s="123">
        <v>0</v>
      </c>
      <c r="B66" s="124">
        <v>0</v>
      </c>
      <c r="C66" s="124">
        <v>540</v>
      </c>
      <c r="D66" s="124">
        <v>544.21</v>
      </c>
      <c r="E66" s="299">
        <v>540</v>
      </c>
      <c r="F66" s="125" t="s">
        <v>241</v>
      </c>
      <c r="G66" s="126"/>
      <c r="H66" s="127"/>
    </row>
    <row r="67" spans="1:8" s="5" customFormat="1" x14ac:dyDescent="0.3">
      <c r="A67" s="123">
        <v>210</v>
      </c>
      <c r="B67" s="124">
        <v>194</v>
      </c>
      <c r="C67" s="124">
        <v>300</v>
      </c>
      <c r="D67" s="124">
        <f>185+25</f>
        <v>210</v>
      </c>
      <c r="E67" s="299">
        <v>300</v>
      </c>
      <c r="F67" s="125" t="s">
        <v>140</v>
      </c>
      <c r="G67" s="126"/>
      <c r="H67" s="127" t="s">
        <v>57</v>
      </c>
    </row>
    <row r="68" spans="1:8" s="5" customFormat="1" x14ac:dyDescent="0.3">
      <c r="A68" s="123">
        <v>1268</v>
      </c>
      <c r="B68" s="124">
        <v>1241</v>
      </c>
      <c r="C68" s="124">
        <v>1400</v>
      </c>
      <c r="D68" s="124">
        <v>1241</v>
      </c>
      <c r="E68" s="299">
        <v>1400</v>
      </c>
      <c r="F68" s="125" t="s">
        <v>70</v>
      </c>
      <c r="G68" s="126"/>
      <c r="H68" s="127" t="s">
        <v>57</v>
      </c>
    </row>
    <row r="69" spans="1:8" s="5" customFormat="1" x14ac:dyDescent="0.3">
      <c r="A69" s="123">
        <v>606.29999999999995</v>
      </c>
      <c r="B69" s="124">
        <v>261.68</v>
      </c>
      <c r="C69" s="124">
        <v>2000</v>
      </c>
      <c r="D69" s="124">
        <f>1007.71+229.99</f>
        <v>1237.7</v>
      </c>
      <c r="E69" s="299">
        <v>2000</v>
      </c>
      <c r="F69" s="125" t="s">
        <v>143</v>
      </c>
      <c r="G69" s="126"/>
      <c r="H69" s="127" t="s">
        <v>58</v>
      </c>
    </row>
    <row r="70" spans="1:8" s="5" customFormat="1" x14ac:dyDescent="0.3">
      <c r="A70" s="123">
        <v>0</v>
      </c>
      <c r="B70" s="124">
        <v>0</v>
      </c>
      <c r="C70" s="124">
        <v>0</v>
      </c>
      <c r="D70" s="124">
        <v>725</v>
      </c>
      <c r="E70" s="299">
        <v>0</v>
      </c>
      <c r="F70" s="125" t="s">
        <v>229</v>
      </c>
      <c r="G70" s="126"/>
      <c r="H70" s="127"/>
    </row>
    <row r="71" spans="1:8" s="5" customFormat="1" x14ac:dyDescent="0.3">
      <c r="A71" s="123">
        <v>7.75</v>
      </c>
      <c r="B71" s="124">
        <v>150.71</v>
      </c>
      <c r="C71" s="124">
        <v>300</v>
      </c>
      <c r="D71" s="124">
        <v>28.84</v>
      </c>
      <c r="E71" s="299">
        <v>300</v>
      </c>
      <c r="F71" s="125" t="s">
        <v>69</v>
      </c>
      <c r="G71" s="126"/>
      <c r="H71" s="127" t="s">
        <v>46</v>
      </c>
    </row>
    <row r="72" spans="1:8" ht="24.75" customHeight="1" x14ac:dyDescent="0.3">
      <c r="A72" s="123">
        <v>0</v>
      </c>
      <c r="B72" s="124">
        <v>0</v>
      </c>
      <c r="C72" s="124">
        <v>500</v>
      </c>
      <c r="D72" s="124">
        <v>0</v>
      </c>
      <c r="E72" s="299">
        <v>500</v>
      </c>
      <c r="F72" s="125" t="s">
        <v>145</v>
      </c>
      <c r="G72" s="126" t="s">
        <v>144</v>
      </c>
      <c r="H72" s="127"/>
    </row>
    <row r="73" spans="1:8" x14ac:dyDescent="0.3">
      <c r="A73" s="129">
        <f>SUM(A63:A72)</f>
        <v>2902.7700000000004</v>
      </c>
      <c r="B73" s="129">
        <f>SUM(B63:B72)</f>
        <v>2864.9599999999996</v>
      </c>
      <c r="C73" s="129">
        <f t="shared" ref="C73:D73" si="4">SUM(C63:C72)</f>
        <v>6100</v>
      </c>
      <c r="D73" s="129">
        <f t="shared" si="4"/>
        <v>4844.7</v>
      </c>
      <c r="E73" s="300">
        <f>SUM(E63:E72)</f>
        <v>6100</v>
      </c>
      <c r="F73" s="131" t="s">
        <v>15</v>
      </c>
      <c r="G73" s="132"/>
      <c r="H73" s="133"/>
    </row>
    <row r="74" spans="1:8" s="18" customFormat="1" ht="4.5" customHeight="1" x14ac:dyDescent="0.3">
      <c r="A74" s="29"/>
      <c r="B74" s="38"/>
      <c r="C74" s="38"/>
      <c r="D74" s="39"/>
      <c r="E74" s="304"/>
      <c r="F74" s="45"/>
      <c r="G74" s="46"/>
      <c r="H74" s="47"/>
    </row>
    <row r="75" spans="1:8" s="17" customFormat="1" ht="25.5" customHeight="1" x14ac:dyDescent="0.3">
      <c r="A75" s="114">
        <f>(A7+A27+A35+A49+A51+A53+A60+A73)</f>
        <v>65795.05</v>
      </c>
      <c r="B75" s="116">
        <f>(B7+B27+B35+B49+B51+B53+B60+B73)</f>
        <v>83017.98000000001</v>
      </c>
      <c r="C75" s="111">
        <f>(C7+C27+C35+C49+C51+C53+C60+C73)</f>
        <v>96139.010000000009</v>
      </c>
      <c r="D75" s="112">
        <f>(D7+D27+D35+D49+D51+D53+D60+D73)</f>
        <v>74880.01999999999</v>
      </c>
      <c r="E75" s="112">
        <f>(E7+E27+E35+E49+E51+E53+E60+E73)</f>
        <v>99143</v>
      </c>
      <c r="F75" s="43" t="s">
        <v>17</v>
      </c>
      <c r="G75" s="44"/>
      <c r="H75" s="43"/>
    </row>
    <row r="77" spans="1:8" x14ac:dyDescent="0.3">
      <c r="F77" s="24"/>
    </row>
  </sheetData>
  <phoneticPr fontId="2" type="noConversion"/>
  <printOptions horizontalCentered="1"/>
  <pageMargins left="0.7" right="0.7" top="1" bottom="0.75" header="0.75" footer="0.3"/>
  <pageSetup scale="61" orientation="portrait" r:id="rId1"/>
  <headerFooter alignWithMargins="0">
    <oddHeader xml:space="preserve">&amp;C&amp;"Calibri,Bold"&amp;12 2012 - 2013 WMCA BUDGET - EXPENDITURES&amp;"Arial,Bold"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1"/>
  <sheetViews>
    <sheetView zoomScaleNormal="100" workbookViewId="0">
      <selection activeCell="D18" sqref="D18"/>
    </sheetView>
  </sheetViews>
  <sheetFormatPr defaultColWidth="9.1796875" defaultRowHeight="12" x14ac:dyDescent="0.3"/>
  <cols>
    <col min="1" max="1" width="31.54296875" style="53" customWidth="1"/>
    <col min="2" max="2" width="17" style="53" customWidth="1"/>
    <col min="3" max="3" width="29.54296875" style="53" customWidth="1"/>
    <col min="4" max="4" width="11.81640625" style="53" customWidth="1"/>
    <col min="5" max="5" width="62.26953125" style="53" customWidth="1"/>
    <col min="6" max="34" width="9.1796875" style="52"/>
    <col min="35" max="16384" width="9.1796875" style="53"/>
  </cols>
  <sheetData>
    <row r="1" spans="1:34" x14ac:dyDescent="0.3">
      <c r="A1" s="199" t="s">
        <v>32</v>
      </c>
      <c r="B1" s="200" t="s">
        <v>28</v>
      </c>
      <c r="C1" s="200" t="s">
        <v>31</v>
      </c>
      <c r="D1" s="201"/>
      <c r="E1" s="202" t="s">
        <v>42</v>
      </c>
    </row>
    <row r="2" spans="1:34" s="54" customFormat="1" x14ac:dyDescent="0.3">
      <c r="A2" s="203" t="s">
        <v>201</v>
      </c>
      <c r="B2" s="204" t="s">
        <v>256</v>
      </c>
      <c r="C2" s="204" t="s">
        <v>21</v>
      </c>
      <c r="D2" s="205">
        <v>300</v>
      </c>
      <c r="E2" s="206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s="54" customFormat="1" x14ac:dyDescent="0.3">
      <c r="A3" s="203"/>
      <c r="B3" s="207" t="s">
        <v>255</v>
      </c>
      <c r="C3" s="204" t="s">
        <v>230</v>
      </c>
      <c r="D3" s="205">
        <v>436</v>
      </c>
      <c r="E3" s="20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s="54" customFormat="1" ht="12.75" customHeight="1" x14ac:dyDescent="0.3">
      <c r="A4" s="203"/>
      <c r="B4" s="207"/>
      <c r="C4" s="204" t="s">
        <v>33</v>
      </c>
      <c r="D4" s="205">
        <v>0</v>
      </c>
      <c r="E4" s="206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s="57" customFormat="1" ht="12.75" customHeight="1" x14ac:dyDescent="0.3">
      <c r="A5" s="208"/>
      <c r="B5" s="209"/>
      <c r="C5" s="209" t="s">
        <v>26</v>
      </c>
      <c r="D5" s="210">
        <f>SUM(D2:D4)</f>
        <v>736</v>
      </c>
      <c r="E5" s="211" t="s">
        <v>117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4" s="54" customFormat="1" ht="12.75" customHeight="1" x14ac:dyDescent="0.3">
      <c r="A6" s="203" t="s">
        <v>203</v>
      </c>
      <c r="B6" s="204" t="s">
        <v>204</v>
      </c>
      <c r="C6" s="207" t="s">
        <v>34</v>
      </c>
      <c r="D6" s="212">
        <v>500</v>
      </c>
      <c r="E6" s="206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s="57" customFormat="1" ht="12.75" customHeight="1" x14ac:dyDescent="0.3">
      <c r="A7" s="208"/>
      <c r="B7" s="209"/>
      <c r="C7" s="209" t="s">
        <v>26</v>
      </c>
      <c r="D7" s="210">
        <f>D6</f>
        <v>500</v>
      </c>
      <c r="E7" s="213" t="s">
        <v>135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ht="12.75" customHeight="1" x14ac:dyDescent="0.3">
      <c r="A8" s="214" t="s">
        <v>35</v>
      </c>
      <c r="B8" s="215"/>
      <c r="C8" s="215"/>
      <c r="D8" s="216">
        <f>+D7+D5</f>
        <v>1236</v>
      </c>
      <c r="E8" s="217"/>
    </row>
    <row r="9" spans="1:34" ht="6" customHeight="1" x14ac:dyDescent="0.3">
      <c r="A9" s="57"/>
      <c r="B9" s="54"/>
      <c r="C9" s="54"/>
      <c r="D9" s="58"/>
      <c r="E9" s="54"/>
    </row>
    <row r="10" spans="1:34" x14ac:dyDescent="0.3">
      <c r="A10" s="199" t="s">
        <v>114</v>
      </c>
      <c r="B10" s="200" t="s">
        <v>28</v>
      </c>
      <c r="C10" s="200" t="s">
        <v>31</v>
      </c>
      <c r="D10" s="200" t="s">
        <v>128</v>
      </c>
      <c r="E10" s="202" t="s">
        <v>42</v>
      </c>
    </row>
    <row r="11" spans="1:34" s="54" customFormat="1" x14ac:dyDescent="0.3">
      <c r="A11" s="203" t="s">
        <v>203</v>
      </c>
      <c r="B11" s="204" t="s">
        <v>204</v>
      </c>
      <c r="C11" s="204" t="s">
        <v>21</v>
      </c>
      <c r="D11" s="205">
        <v>560</v>
      </c>
      <c r="E11" s="206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s="54" customFormat="1" x14ac:dyDescent="0.3">
      <c r="A12" s="203"/>
      <c r="B12" s="207"/>
      <c r="C12" s="204" t="s">
        <v>22</v>
      </c>
      <c r="D12" s="205">
        <v>0</v>
      </c>
      <c r="E12" s="206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s="54" customFormat="1" x14ac:dyDescent="0.3">
      <c r="A13" s="203"/>
      <c r="B13" s="207"/>
      <c r="C13" s="204" t="s">
        <v>247</v>
      </c>
      <c r="D13" s="205">
        <v>1000</v>
      </c>
      <c r="E13" s="206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s="54" customFormat="1" x14ac:dyDescent="0.3">
      <c r="A14" s="203"/>
      <c r="B14" s="207"/>
      <c r="C14" s="204" t="s">
        <v>167</v>
      </c>
      <c r="D14" s="205">
        <v>165</v>
      </c>
      <c r="E14" s="206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s="54" customFormat="1" x14ac:dyDescent="0.3">
      <c r="A15" s="203"/>
      <c r="B15" s="207"/>
      <c r="C15" s="204" t="s">
        <v>205</v>
      </c>
      <c r="D15" s="205">
        <v>75</v>
      </c>
      <c r="E15" s="206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s="54" customFormat="1" x14ac:dyDescent="0.3">
      <c r="A16" s="203"/>
      <c r="B16" s="207"/>
      <c r="C16" s="204" t="s">
        <v>27</v>
      </c>
      <c r="D16" s="205">
        <v>100</v>
      </c>
      <c r="E16" s="206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s="54" customFormat="1" x14ac:dyDescent="0.3">
      <c r="A17" s="208"/>
      <c r="B17" s="218"/>
      <c r="C17" s="210" t="s">
        <v>26</v>
      </c>
      <c r="D17" s="210">
        <f>SUM(D11:D16)</f>
        <v>1900</v>
      </c>
      <c r="E17" s="219" t="s">
        <v>59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s="54" customFormat="1" x14ac:dyDescent="0.3">
      <c r="A18" s="203" t="s">
        <v>206</v>
      </c>
      <c r="B18" s="204" t="s">
        <v>249</v>
      </c>
      <c r="C18" s="204" t="s">
        <v>207</v>
      </c>
      <c r="D18" s="205">
        <v>436</v>
      </c>
      <c r="E18" s="206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s="54" customFormat="1" x14ac:dyDescent="0.3">
      <c r="A19" s="220"/>
      <c r="B19" s="218"/>
      <c r="C19" s="210" t="s">
        <v>26</v>
      </c>
      <c r="D19" s="210">
        <f>SUM(D18)</f>
        <v>436</v>
      </c>
      <c r="E19" s="219" t="s">
        <v>59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s="54" customFormat="1" x14ac:dyDescent="0.3">
      <c r="A20" s="221" t="s">
        <v>232</v>
      </c>
      <c r="B20" s="204" t="s">
        <v>139</v>
      </c>
      <c r="C20" s="204" t="s">
        <v>21</v>
      </c>
      <c r="D20" s="205">
        <v>0</v>
      </c>
      <c r="E20" s="206" t="s">
        <v>158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s="54" customFormat="1" x14ac:dyDescent="0.3">
      <c r="A21" s="318"/>
      <c r="B21" s="207"/>
      <c r="C21" s="204" t="s">
        <v>22</v>
      </c>
      <c r="D21" s="205">
        <v>250</v>
      </c>
      <c r="E21" s="206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s="54" customFormat="1" x14ac:dyDescent="0.3">
      <c r="A22" s="203"/>
      <c r="B22" s="207"/>
      <c r="C22" s="204" t="s">
        <v>138</v>
      </c>
      <c r="D22" s="205">
        <v>550</v>
      </c>
      <c r="E22" s="206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s="54" customFormat="1" x14ac:dyDescent="0.3">
      <c r="A23" s="203"/>
      <c r="B23" s="207"/>
      <c r="C23" s="204" t="s">
        <v>23</v>
      </c>
      <c r="D23" s="205">
        <v>50</v>
      </c>
      <c r="E23" s="206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s="54" customFormat="1" x14ac:dyDescent="0.3">
      <c r="A24" s="203"/>
      <c r="B24" s="207"/>
      <c r="C24" s="204" t="s">
        <v>24</v>
      </c>
      <c r="D24" s="205">
        <v>75</v>
      </c>
      <c r="E24" s="206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s="54" customFormat="1" x14ac:dyDescent="0.3">
      <c r="A25" s="203"/>
      <c r="B25" s="207"/>
      <c r="C25" s="204" t="s">
        <v>27</v>
      </c>
      <c r="D25" s="205">
        <v>75</v>
      </c>
      <c r="E25" s="206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s="54" customFormat="1" x14ac:dyDescent="0.3">
      <c r="A26" s="203"/>
      <c r="B26" s="207"/>
      <c r="C26" s="204" t="s">
        <v>248</v>
      </c>
      <c r="D26" s="205">
        <v>50</v>
      </c>
      <c r="E26" s="206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s="54" customFormat="1" x14ac:dyDescent="0.3">
      <c r="A27" s="203"/>
      <c r="B27" s="207"/>
      <c r="C27" s="204" t="s">
        <v>19</v>
      </c>
      <c r="D27" s="205">
        <v>25</v>
      </c>
      <c r="E27" s="206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s="54" customFormat="1" x14ac:dyDescent="0.3">
      <c r="A28" s="208"/>
      <c r="B28" s="218"/>
      <c r="C28" s="210" t="s">
        <v>26</v>
      </c>
      <c r="D28" s="210">
        <f>SUM(D20:D27)</f>
        <v>1075</v>
      </c>
      <c r="E28" s="219" t="s">
        <v>59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59" customFormat="1" x14ac:dyDescent="0.3">
      <c r="A29" s="222" t="s">
        <v>64</v>
      </c>
      <c r="B29" s="223"/>
      <c r="C29" s="224"/>
      <c r="D29" s="225">
        <f>+D28+D19+D17</f>
        <v>3411</v>
      </c>
      <c r="E29" s="226"/>
    </row>
    <row r="30" spans="1:34" s="59" customFormat="1" ht="6" customHeight="1" x14ac:dyDescent="0.3">
      <c r="A30" s="227"/>
      <c r="B30" s="228"/>
      <c r="C30" s="229"/>
      <c r="D30" s="230"/>
      <c r="E30" s="231"/>
    </row>
    <row r="31" spans="1:34" s="61" customFormat="1" x14ac:dyDescent="0.3">
      <c r="A31" s="232" t="s">
        <v>196</v>
      </c>
      <c r="B31" s="233" t="s">
        <v>28</v>
      </c>
      <c r="C31" s="233" t="s">
        <v>31</v>
      </c>
      <c r="D31" s="234" t="s">
        <v>128</v>
      </c>
      <c r="E31" s="235" t="s">
        <v>42</v>
      </c>
    </row>
    <row r="32" spans="1:34" s="61" customFormat="1" x14ac:dyDescent="0.3">
      <c r="A32" s="236" t="s">
        <v>208</v>
      </c>
      <c r="B32" s="237" t="s">
        <v>246</v>
      </c>
      <c r="C32" s="237" t="s">
        <v>173</v>
      </c>
      <c r="D32" s="238">
        <v>900</v>
      </c>
      <c r="E32" s="266" t="s">
        <v>181</v>
      </c>
    </row>
    <row r="33" spans="1:34" s="61" customFormat="1" x14ac:dyDescent="0.3">
      <c r="A33" s="236"/>
      <c r="B33" s="237"/>
      <c r="C33" s="237" t="s">
        <v>174</v>
      </c>
      <c r="D33" s="238">
        <v>500</v>
      </c>
      <c r="E33" s="239"/>
    </row>
    <row r="34" spans="1:34" s="61" customFormat="1" x14ac:dyDescent="0.3">
      <c r="A34" s="240"/>
      <c r="B34" s="241"/>
      <c r="C34" s="237" t="s">
        <v>25</v>
      </c>
      <c r="D34" s="238">
        <v>100</v>
      </c>
      <c r="E34" s="239"/>
    </row>
    <row r="35" spans="1:34" s="61" customFormat="1" x14ac:dyDescent="0.3">
      <c r="A35" s="240"/>
      <c r="B35" s="241"/>
      <c r="C35" s="237" t="s">
        <v>209</v>
      </c>
      <c r="D35" s="238">
        <v>170</v>
      </c>
      <c r="E35" s="239"/>
    </row>
    <row r="36" spans="1:34" s="61" customFormat="1" x14ac:dyDescent="0.3">
      <c r="A36" s="242"/>
      <c r="B36" s="243"/>
      <c r="C36" s="244" t="s">
        <v>157</v>
      </c>
      <c r="D36" s="245">
        <f>SUM(D32:D35)</f>
        <v>1670</v>
      </c>
      <c r="E36" s="246" t="s">
        <v>175</v>
      </c>
    </row>
    <row r="37" spans="1:34" s="61" customFormat="1" x14ac:dyDescent="0.3">
      <c r="A37" s="247" t="s">
        <v>176</v>
      </c>
      <c r="B37" s="248"/>
      <c r="C37" s="249"/>
      <c r="D37" s="250">
        <f>D36</f>
        <v>1670</v>
      </c>
      <c r="E37" s="251"/>
    </row>
    <row r="38" spans="1:34" s="61" customFormat="1" ht="6" customHeight="1" x14ac:dyDescent="0.3">
      <c r="A38" s="252"/>
      <c r="B38" s="253"/>
      <c r="C38" s="254"/>
      <c r="D38" s="255"/>
      <c r="E38" s="256"/>
    </row>
    <row r="39" spans="1:34" x14ac:dyDescent="0.3">
      <c r="A39" s="199" t="s">
        <v>43</v>
      </c>
      <c r="B39" s="200" t="s">
        <v>28</v>
      </c>
      <c r="C39" s="200" t="s">
        <v>31</v>
      </c>
      <c r="D39" s="200"/>
      <c r="E39" s="202" t="s">
        <v>42</v>
      </c>
    </row>
    <row r="40" spans="1:34" s="54" customFormat="1" x14ac:dyDescent="0.3">
      <c r="A40" s="236" t="s">
        <v>210</v>
      </c>
      <c r="B40" s="204" t="s">
        <v>245</v>
      </c>
      <c r="C40" s="207" t="s">
        <v>21</v>
      </c>
      <c r="D40" s="205">
        <v>0</v>
      </c>
      <c r="E40" s="206" t="s">
        <v>193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s="54" customFormat="1" x14ac:dyDescent="0.3">
      <c r="A41" s="203"/>
      <c r="B41" s="207"/>
      <c r="C41" s="204" t="s">
        <v>62</v>
      </c>
      <c r="D41" s="205">
        <v>700</v>
      </c>
      <c r="E41" s="206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1:34" s="54" customFormat="1" x14ac:dyDescent="0.3">
      <c r="A42" s="203"/>
      <c r="B42" s="207"/>
      <c r="C42" s="204" t="s">
        <v>250</v>
      </c>
      <c r="D42" s="205">
        <v>525</v>
      </c>
      <c r="E42" s="206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:34" s="54" customFormat="1" x14ac:dyDescent="0.3">
      <c r="A43" s="203"/>
      <c r="B43" s="207"/>
      <c r="C43" s="204" t="s">
        <v>29</v>
      </c>
      <c r="D43" s="205">
        <v>75</v>
      </c>
      <c r="E43" s="20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:34" s="54" customFormat="1" x14ac:dyDescent="0.3">
      <c r="A44" s="203"/>
      <c r="B44" s="207"/>
      <c r="C44" s="204" t="s">
        <v>24</v>
      </c>
      <c r="D44" s="205">
        <v>75</v>
      </c>
      <c r="E44" s="206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:34" s="54" customFormat="1" x14ac:dyDescent="0.3">
      <c r="A45" s="203"/>
      <c r="B45" s="207"/>
      <c r="C45" s="204" t="s">
        <v>25</v>
      </c>
      <c r="D45" s="205">
        <v>75</v>
      </c>
      <c r="E45" s="206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:34" s="54" customFormat="1" x14ac:dyDescent="0.3">
      <c r="A46" s="203"/>
      <c r="B46" s="207"/>
      <c r="C46" s="207" t="s">
        <v>251</v>
      </c>
      <c r="D46" s="205">
        <v>50</v>
      </c>
      <c r="E46" s="206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1:34" s="54" customFormat="1" x14ac:dyDescent="0.3">
      <c r="A47" s="203"/>
      <c r="B47" s="207"/>
      <c r="C47" s="207" t="s">
        <v>19</v>
      </c>
      <c r="D47" s="205">
        <v>25</v>
      </c>
      <c r="E47" s="206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1:34" s="54" customFormat="1" x14ac:dyDescent="0.3">
      <c r="A48" s="220"/>
      <c r="B48" s="218"/>
      <c r="C48" s="210" t="s">
        <v>189</v>
      </c>
      <c r="D48" s="210">
        <f>SUM(D40:D47)</f>
        <v>1525</v>
      </c>
      <c r="E48" s="219" t="s">
        <v>59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1:34" s="54" customFormat="1" x14ac:dyDescent="0.3">
      <c r="A49" s="221" t="s">
        <v>211</v>
      </c>
      <c r="B49" s="204" t="s">
        <v>213</v>
      </c>
      <c r="C49" s="207" t="s">
        <v>21</v>
      </c>
      <c r="D49" s="205">
        <v>0</v>
      </c>
      <c r="E49" s="206" t="s">
        <v>194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1:34" s="54" customFormat="1" x14ac:dyDescent="0.3">
      <c r="A50" s="203"/>
      <c r="B50" s="207"/>
      <c r="C50" s="207" t="s">
        <v>167</v>
      </c>
      <c r="D50" s="205">
        <v>150</v>
      </c>
      <c r="E50" s="206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:34" s="54" customFormat="1" x14ac:dyDescent="0.3">
      <c r="A51" s="203"/>
      <c r="B51" s="207"/>
      <c r="C51" s="204" t="s">
        <v>133</v>
      </c>
      <c r="D51" s="205">
        <v>0</v>
      </c>
      <c r="E51" s="206" t="s">
        <v>115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:34" s="54" customFormat="1" x14ac:dyDescent="0.3">
      <c r="A52" s="203"/>
      <c r="B52" s="207"/>
      <c r="C52" s="207" t="s">
        <v>212</v>
      </c>
      <c r="D52" s="205">
        <v>100</v>
      </c>
      <c r="E52" s="206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:34" s="54" customFormat="1" x14ac:dyDescent="0.3">
      <c r="A53" s="203"/>
      <c r="B53" s="207"/>
      <c r="C53" s="207" t="s">
        <v>24</v>
      </c>
      <c r="D53" s="205">
        <v>75</v>
      </c>
      <c r="E53" s="206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:34" s="54" customFormat="1" x14ac:dyDescent="0.3">
      <c r="A54" s="203"/>
      <c r="B54" s="207"/>
      <c r="C54" s="207" t="s">
        <v>25</v>
      </c>
      <c r="D54" s="205">
        <v>75</v>
      </c>
      <c r="E54" s="206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:34" s="54" customFormat="1" x14ac:dyDescent="0.3">
      <c r="A55" s="203"/>
      <c r="B55" s="207"/>
      <c r="C55" s="207" t="s">
        <v>251</v>
      </c>
      <c r="D55" s="205">
        <v>50</v>
      </c>
      <c r="E55" s="206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:34" s="54" customFormat="1" x14ac:dyDescent="0.3">
      <c r="A56" s="203"/>
      <c r="B56" s="207"/>
      <c r="C56" s="207" t="s">
        <v>19</v>
      </c>
      <c r="D56" s="205">
        <v>0</v>
      </c>
      <c r="E56" s="206" t="s">
        <v>116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1:34" s="54" customFormat="1" x14ac:dyDescent="0.3">
      <c r="A57" s="220"/>
      <c r="B57" s="218"/>
      <c r="C57" s="210" t="s">
        <v>190</v>
      </c>
      <c r="D57" s="257">
        <f>SUM(D49:D56)</f>
        <v>450</v>
      </c>
      <c r="E57" s="219" t="s">
        <v>59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1:34" s="54" customFormat="1" x14ac:dyDescent="0.3">
      <c r="A58" s="203" t="s">
        <v>214</v>
      </c>
      <c r="B58" s="204" t="s">
        <v>217</v>
      </c>
      <c r="C58" s="207" t="s">
        <v>21</v>
      </c>
      <c r="D58" s="205">
        <v>0</v>
      </c>
      <c r="E58" s="206" t="s">
        <v>195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1:34" s="54" customFormat="1" x14ac:dyDescent="0.3">
      <c r="A59" s="203"/>
      <c r="B59" s="204"/>
      <c r="C59" s="204" t="s">
        <v>62</v>
      </c>
      <c r="D59" s="205">
        <v>300</v>
      </c>
      <c r="E59" s="206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1:34" s="54" customFormat="1" x14ac:dyDescent="0.3">
      <c r="A60" s="203"/>
      <c r="B60" s="204"/>
      <c r="C60" s="204" t="s">
        <v>216</v>
      </c>
      <c r="D60" s="205">
        <v>450</v>
      </c>
      <c r="E60" s="258" t="s">
        <v>215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1:34" s="54" customFormat="1" x14ac:dyDescent="0.3">
      <c r="A61" s="203"/>
      <c r="B61" s="207"/>
      <c r="C61" s="204" t="s">
        <v>23</v>
      </c>
      <c r="D61" s="205">
        <v>125</v>
      </c>
      <c r="E61" s="206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1:34" s="54" customFormat="1" x14ac:dyDescent="0.3">
      <c r="A62" s="203"/>
      <c r="B62" s="207"/>
      <c r="C62" s="204" t="s">
        <v>24</v>
      </c>
      <c r="D62" s="205">
        <v>75</v>
      </c>
      <c r="E62" s="206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1:34" s="54" customFormat="1" x14ac:dyDescent="0.3">
      <c r="A63" s="203"/>
      <c r="B63" s="207"/>
      <c r="C63" s="204" t="s">
        <v>25</v>
      </c>
      <c r="D63" s="205">
        <v>75</v>
      </c>
      <c r="E63" s="206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1:34" s="54" customFormat="1" x14ac:dyDescent="0.3">
      <c r="A64" s="203"/>
      <c r="B64" s="207"/>
      <c r="C64" s="207" t="s">
        <v>251</v>
      </c>
      <c r="D64" s="205">
        <v>50</v>
      </c>
      <c r="E64" s="206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1:34" s="54" customFormat="1" x14ac:dyDescent="0.3">
      <c r="A65" s="203"/>
      <c r="B65" s="207"/>
      <c r="C65" s="207" t="s">
        <v>19</v>
      </c>
      <c r="D65" s="205">
        <v>25</v>
      </c>
      <c r="E65" s="206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1:34" s="55" customFormat="1" x14ac:dyDescent="0.3">
      <c r="A66" s="220"/>
      <c r="B66" s="218"/>
      <c r="C66" s="210" t="s">
        <v>189</v>
      </c>
      <c r="D66" s="210">
        <f>SUM(D58:D65)</f>
        <v>1100</v>
      </c>
      <c r="E66" s="219" t="s">
        <v>59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</row>
    <row r="67" spans="1:34" s="54" customFormat="1" x14ac:dyDescent="0.3">
      <c r="A67" s="203" t="s">
        <v>203</v>
      </c>
      <c r="B67" s="204" t="s">
        <v>204</v>
      </c>
      <c r="C67" s="204" t="s">
        <v>21</v>
      </c>
      <c r="D67" s="205">
        <v>560</v>
      </c>
      <c r="E67" s="206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1:34" s="54" customFormat="1" x14ac:dyDescent="0.3">
      <c r="A68" s="203"/>
      <c r="B68" s="207"/>
      <c r="C68" s="204" t="s">
        <v>167</v>
      </c>
      <c r="D68" s="205">
        <v>400</v>
      </c>
      <c r="E68" s="206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1:34" s="54" customFormat="1" x14ac:dyDescent="0.3">
      <c r="A69" s="203"/>
      <c r="B69" s="207"/>
      <c r="C69" s="204" t="s">
        <v>231</v>
      </c>
      <c r="D69" s="205">
        <v>1110</v>
      </c>
      <c r="E69" s="206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1:34" s="54" customFormat="1" x14ac:dyDescent="0.3">
      <c r="A70" s="203"/>
      <c r="B70" s="207"/>
      <c r="C70" s="204" t="s">
        <v>23</v>
      </c>
      <c r="D70" s="205">
        <v>50</v>
      </c>
      <c r="E70" s="206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1:34" s="54" customFormat="1" x14ac:dyDescent="0.3">
      <c r="A71" s="203"/>
      <c r="B71" s="207"/>
      <c r="C71" s="207" t="s">
        <v>24</v>
      </c>
      <c r="D71" s="205">
        <v>75</v>
      </c>
      <c r="E71" s="206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1:34" s="54" customFormat="1" x14ac:dyDescent="0.3">
      <c r="A72" s="203"/>
      <c r="B72" s="207"/>
      <c r="C72" s="207" t="s">
        <v>25</v>
      </c>
      <c r="D72" s="205">
        <v>100</v>
      </c>
      <c r="E72" s="206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1:34" s="54" customFormat="1" x14ac:dyDescent="0.3">
      <c r="A73" s="220"/>
      <c r="B73" s="218"/>
      <c r="C73" s="210" t="s">
        <v>189</v>
      </c>
      <c r="D73" s="210">
        <f>SUM(D67:D72)</f>
        <v>2295</v>
      </c>
      <c r="E73" s="219" t="s">
        <v>59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1:34" s="54" customFormat="1" x14ac:dyDescent="0.3">
      <c r="A74" s="221" t="s">
        <v>219</v>
      </c>
      <c r="B74" s="204" t="s">
        <v>220</v>
      </c>
      <c r="C74" s="207" t="s">
        <v>21</v>
      </c>
      <c r="D74" s="205">
        <v>0</v>
      </c>
      <c r="E74" s="206" t="s">
        <v>197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1:34" s="54" customFormat="1" x14ac:dyDescent="0.3">
      <c r="A75" s="203"/>
      <c r="B75" s="204"/>
      <c r="C75" s="204" t="s">
        <v>62</v>
      </c>
      <c r="D75" s="205">
        <v>0</v>
      </c>
      <c r="E75" s="206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1:34" s="54" customFormat="1" x14ac:dyDescent="0.3">
      <c r="A76" s="203"/>
      <c r="B76" s="207"/>
      <c r="C76" s="204" t="s">
        <v>252</v>
      </c>
      <c r="D76" s="205">
        <v>450</v>
      </c>
      <c r="E76" s="206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1:34" s="54" customFormat="1" x14ac:dyDescent="0.3">
      <c r="A77" s="203"/>
      <c r="B77" s="207"/>
      <c r="C77" s="204" t="s">
        <v>23</v>
      </c>
      <c r="D77" s="205">
        <v>160</v>
      </c>
      <c r="E77" s="206" t="s">
        <v>167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1:34" s="54" customFormat="1" x14ac:dyDescent="0.3">
      <c r="A78" s="203"/>
      <c r="B78" s="207"/>
      <c r="C78" s="204" t="s">
        <v>24</v>
      </c>
      <c r="D78" s="205">
        <v>0</v>
      </c>
      <c r="E78" s="206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1:34" s="54" customFormat="1" x14ac:dyDescent="0.3">
      <c r="A79" s="203"/>
      <c r="B79" s="207"/>
      <c r="C79" s="204" t="s">
        <v>25</v>
      </c>
      <c r="D79" s="205">
        <v>75</v>
      </c>
      <c r="E79" s="206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1:34" s="54" customFormat="1" x14ac:dyDescent="0.3">
      <c r="A80" s="203"/>
      <c r="B80" s="207"/>
      <c r="C80" s="207" t="s">
        <v>251</v>
      </c>
      <c r="D80" s="205">
        <v>50</v>
      </c>
      <c r="E80" s="206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1:34" s="54" customFormat="1" x14ac:dyDescent="0.3">
      <c r="A81" s="203"/>
      <c r="B81" s="207"/>
      <c r="C81" s="207" t="s">
        <v>19</v>
      </c>
      <c r="D81" s="205">
        <v>25</v>
      </c>
      <c r="E81" s="206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1:34" s="57" customFormat="1" x14ac:dyDescent="0.3">
      <c r="A82" s="208"/>
      <c r="B82" s="209"/>
      <c r="C82" s="209" t="s">
        <v>26</v>
      </c>
      <c r="D82" s="210">
        <f>SUM(D74:D81)</f>
        <v>760</v>
      </c>
      <c r="E82" s="219" t="s">
        <v>59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  <row r="83" spans="1:34" s="54" customFormat="1" x14ac:dyDescent="0.3">
      <c r="A83" s="203" t="s">
        <v>218</v>
      </c>
      <c r="B83" s="204" t="s">
        <v>249</v>
      </c>
      <c r="C83" s="207" t="s">
        <v>21</v>
      </c>
      <c r="D83" s="212">
        <v>300</v>
      </c>
      <c r="E83" s="206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1:34" s="54" customFormat="1" x14ac:dyDescent="0.3">
      <c r="A84" s="203"/>
      <c r="B84" s="259"/>
      <c r="C84" s="207" t="s">
        <v>30</v>
      </c>
      <c r="D84" s="212">
        <v>0</v>
      </c>
      <c r="E84" s="206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1:34" s="57" customFormat="1" x14ac:dyDescent="0.3">
      <c r="A85" s="208"/>
      <c r="B85" s="209"/>
      <c r="C85" s="209" t="s">
        <v>26</v>
      </c>
      <c r="D85" s="210">
        <f>SUM(D83:D84)</f>
        <v>300</v>
      </c>
      <c r="E85" s="219" t="s">
        <v>59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</row>
    <row r="86" spans="1:34" s="59" customFormat="1" x14ac:dyDescent="0.3">
      <c r="A86" s="222" t="s">
        <v>63</v>
      </c>
      <c r="B86" s="223"/>
      <c r="C86" s="223"/>
      <c r="D86" s="225">
        <f>SUM(D85+D82+D73+D66+D57+D48)</f>
        <v>6430</v>
      </c>
      <c r="E86" s="226"/>
    </row>
    <row r="87" spans="1:34" s="59" customFormat="1" ht="6" customHeight="1" x14ac:dyDescent="0.3">
      <c r="A87" s="227"/>
      <c r="B87" s="228"/>
      <c r="C87" s="228"/>
      <c r="D87" s="230"/>
      <c r="E87" s="231"/>
    </row>
    <row r="88" spans="1:34" x14ac:dyDescent="0.3">
      <c r="A88" s="199" t="s">
        <v>132</v>
      </c>
      <c r="B88" s="200" t="s">
        <v>28</v>
      </c>
      <c r="C88" s="200" t="s">
        <v>31</v>
      </c>
      <c r="D88" s="201"/>
      <c r="E88" s="202" t="s">
        <v>42</v>
      </c>
    </row>
    <row r="89" spans="1:34" s="54" customFormat="1" x14ac:dyDescent="0.3">
      <c r="A89" s="203" t="s">
        <v>36</v>
      </c>
      <c r="B89" s="204" t="s">
        <v>257</v>
      </c>
      <c r="C89" s="207" t="s">
        <v>21</v>
      </c>
      <c r="D89" s="212">
        <v>300</v>
      </c>
      <c r="E89" s="206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1:34" s="54" customFormat="1" x14ac:dyDescent="0.3">
      <c r="A90" s="203"/>
      <c r="B90" s="204"/>
      <c r="C90" s="204" t="s">
        <v>22</v>
      </c>
      <c r="D90" s="205">
        <v>500</v>
      </c>
      <c r="E90" s="206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1:34" s="54" customFormat="1" x14ac:dyDescent="0.3">
      <c r="A91" s="203" t="s">
        <v>18</v>
      </c>
      <c r="B91" s="204"/>
      <c r="C91" s="204" t="s">
        <v>207</v>
      </c>
      <c r="D91" s="205">
        <v>436</v>
      </c>
      <c r="E91" s="206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1:34" s="54" customFormat="1" x14ac:dyDescent="0.3">
      <c r="A92" s="203"/>
      <c r="B92" s="204"/>
      <c r="C92" s="207" t="s">
        <v>37</v>
      </c>
      <c r="D92" s="212">
        <v>25</v>
      </c>
      <c r="E92" s="206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1:34" s="57" customFormat="1" x14ac:dyDescent="0.3">
      <c r="A93" s="208"/>
      <c r="B93" s="209"/>
      <c r="C93" s="209" t="s">
        <v>26</v>
      </c>
      <c r="D93" s="210">
        <f>SUM(D89:D92)</f>
        <v>1261</v>
      </c>
      <c r="E93" s="219" t="s">
        <v>55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 spans="1:34" s="54" customFormat="1" x14ac:dyDescent="0.3">
      <c r="A94" s="203" t="s">
        <v>38</v>
      </c>
      <c r="B94" s="204" t="s">
        <v>257</v>
      </c>
      <c r="C94" s="207" t="s">
        <v>21</v>
      </c>
      <c r="D94" s="212">
        <v>300</v>
      </c>
      <c r="E94" s="206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1:34" s="54" customFormat="1" x14ac:dyDescent="0.3">
      <c r="A95" s="203"/>
      <c r="B95" s="204"/>
      <c r="C95" s="207" t="s">
        <v>37</v>
      </c>
      <c r="D95" s="212">
        <v>25</v>
      </c>
      <c r="E95" s="206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1:34" s="57" customFormat="1" x14ac:dyDescent="0.3">
      <c r="A96" s="208"/>
      <c r="B96" s="209"/>
      <c r="C96" s="209" t="s">
        <v>26</v>
      </c>
      <c r="D96" s="210">
        <f>SUM(D94:D95)</f>
        <v>325</v>
      </c>
      <c r="E96" s="219" t="s">
        <v>55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s="54" customFormat="1" x14ac:dyDescent="0.3">
      <c r="A97" s="203" t="s">
        <v>39</v>
      </c>
      <c r="B97" s="204" t="s">
        <v>257</v>
      </c>
      <c r="C97" s="207" t="s">
        <v>21</v>
      </c>
      <c r="D97" s="212">
        <v>300</v>
      </c>
      <c r="E97" s="206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  <row r="98" spans="1:34" s="54" customFormat="1" x14ac:dyDescent="0.3">
      <c r="A98" s="203"/>
      <c r="B98" s="204"/>
      <c r="C98" s="207" t="s">
        <v>37</v>
      </c>
      <c r="D98" s="212">
        <v>25</v>
      </c>
      <c r="E98" s="206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1:34" s="57" customFormat="1" x14ac:dyDescent="0.3">
      <c r="A99" s="208"/>
      <c r="B99" s="209"/>
      <c r="C99" s="209" t="s">
        <v>26</v>
      </c>
      <c r="D99" s="210">
        <f>SUM(D97:D98)</f>
        <v>325</v>
      </c>
      <c r="E99" s="219" t="s">
        <v>55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</row>
    <row r="100" spans="1:34" s="54" customFormat="1" x14ac:dyDescent="0.3">
      <c r="A100" s="203" t="s">
        <v>40</v>
      </c>
      <c r="B100" s="204" t="s">
        <v>258</v>
      </c>
      <c r="C100" s="207" t="s">
        <v>21</v>
      </c>
      <c r="D100" s="212">
        <v>300</v>
      </c>
      <c r="E100" s="206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</row>
    <row r="101" spans="1:34" s="54" customFormat="1" x14ac:dyDescent="0.3">
      <c r="A101" s="203"/>
      <c r="B101" s="204"/>
      <c r="C101" s="207" t="s">
        <v>37</v>
      </c>
      <c r="D101" s="212">
        <v>25</v>
      </c>
      <c r="E101" s="206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</row>
    <row r="102" spans="1:34" s="57" customFormat="1" x14ac:dyDescent="0.3">
      <c r="A102" s="208"/>
      <c r="B102" s="209"/>
      <c r="C102" s="209" t="s">
        <v>26</v>
      </c>
      <c r="D102" s="210">
        <f>SUM(D100:D101)</f>
        <v>325</v>
      </c>
      <c r="E102" s="219" t="s">
        <v>55</v>
      </c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</row>
    <row r="103" spans="1:34" s="54" customFormat="1" x14ac:dyDescent="0.3">
      <c r="A103" s="203" t="s">
        <v>41</v>
      </c>
      <c r="B103" s="204" t="s">
        <v>257</v>
      </c>
      <c r="C103" s="207" t="s">
        <v>21</v>
      </c>
      <c r="D103" s="212">
        <v>300</v>
      </c>
      <c r="E103" s="206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</row>
    <row r="104" spans="1:34" s="54" customFormat="1" x14ac:dyDescent="0.3">
      <c r="A104" s="203"/>
      <c r="B104" s="204"/>
      <c r="C104" s="207" t="s">
        <v>37</v>
      </c>
      <c r="D104" s="212">
        <v>25</v>
      </c>
      <c r="E104" s="206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</row>
    <row r="105" spans="1:34" s="57" customFormat="1" x14ac:dyDescent="0.3">
      <c r="A105" s="208"/>
      <c r="B105" s="209"/>
      <c r="C105" s="209" t="s">
        <v>26</v>
      </c>
      <c r="D105" s="210">
        <f>SUM(D103:D104)</f>
        <v>325</v>
      </c>
      <c r="E105" s="219" t="s">
        <v>55</v>
      </c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</row>
    <row r="106" spans="1:34" s="54" customFormat="1" x14ac:dyDescent="0.3">
      <c r="A106" s="203" t="s">
        <v>154</v>
      </c>
      <c r="B106" s="204" t="s">
        <v>257</v>
      </c>
      <c r="C106" s="207" t="s">
        <v>21</v>
      </c>
      <c r="D106" s="212">
        <v>300</v>
      </c>
      <c r="E106" s="206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</row>
    <row r="107" spans="1:34" s="54" customFormat="1" x14ac:dyDescent="0.3">
      <c r="A107" s="203"/>
      <c r="B107" s="204"/>
      <c r="C107" s="207" t="s">
        <v>37</v>
      </c>
      <c r="D107" s="212">
        <v>25</v>
      </c>
      <c r="E107" s="206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</row>
    <row r="108" spans="1:34" s="57" customFormat="1" x14ac:dyDescent="0.3">
      <c r="A108" s="208"/>
      <c r="B108" s="209"/>
      <c r="C108" s="209" t="s">
        <v>26</v>
      </c>
      <c r="D108" s="210">
        <f>SUM(D103:D104)</f>
        <v>325</v>
      </c>
      <c r="E108" s="219" t="s">
        <v>55</v>
      </c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</row>
    <row r="109" spans="1:34" s="54" customFormat="1" x14ac:dyDescent="0.3">
      <c r="A109" s="203" t="s">
        <v>137</v>
      </c>
      <c r="B109" s="204" t="s">
        <v>257</v>
      </c>
      <c r="C109" s="207" t="s">
        <v>21</v>
      </c>
      <c r="D109" s="212">
        <v>300</v>
      </c>
      <c r="E109" s="206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</row>
    <row r="110" spans="1:34" s="54" customFormat="1" x14ac:dyDescent="0.3">
      <c r="A110" s="203"/>
      <c r="B110" s="204"/>
      <c r="C110" s="207" t="s">
        <v>37</v>
      </c>
      <c r="D110" s="212">
        <v>25</v>
      </c>
      <c r="E110" s="206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</row>
    <row r="111" spans="1:34" s="57" customFormat="1" x14ac:dyDescent="0.3">
      <c r="A111" s="208"/>
      <c r="B111" s="209"/>
      <c r="C111" s="209" t="s">
        <v>26</v>
      </c>
      <c r="D111" s="210">
        <f>SUM(D109:D110)</f>
        <v>325</v>
      </c>
      <c r="E111" s="219" t="s">
        <v>55</v>
      </c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</row>
    <row r="112" spans="1:34" s="54" customFormat="1" x14ac:dyDescent="0.3">
      <c r="A112" s="203" t="s">
        <v>155</v>
      </c>
      <c r="B112" s="204" t="s">
        <v>257</v>
      </c>
      <c r="C112" s="207" t="s">
        <v>21</v>
      </c>
      <c r="D112" s="212">
        <v>300</v>
      </c>
      <c r="E112" s="206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</row>
    <row r="113" spans="1:34" s="54" customFormat="1" x14ac:dyDescent="0.3">
      <c r="A113" s="203"/>
      <c r="B113" s="204"/>
      <c r="C113" s="207" t="s">
        <v>37</v>
      </c>
      <c r="D113" s="212">
        <v>25</v>
      </c>
      <c r="E113" s="206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</row>
    <row r="114" spans="1:34" s="57" customFormat="1" x14ac:dyDescent="0.3">
      <c r="A114" s="208"/>
      <c r="B114" s="209"/>
      <c r="C114" s="209" t="s">
        <v>26</v>
      </c>
      <c r="D114" s="210">
        <f>SUM(D112:D113)</f>
        <v>325</v>
      </c>
      <c r="E114" s="219" t="s">
        <v>55</v>
      </c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</row>
    <row r="115" spans="1:34" s="60" customFormat="1" x14ac:dyDescent="0.3">
      <c r="A115" s="260" t="s">
        <v>51</v>
      </c>
      <c r="B115" s="204" t="s">
        <v>257</v>
      </c>
      <c r="C115" s="261" t="s">
        <v>21</v>
      </c>
      <c r="D115" s="262">
        <v>300</v>
      </c>
      <c r="E115" s="263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</row>
    <row r="116" spans="1:34" s="60" customFormat="1" x14ac:dyDescent="0.3">
      <c r="A116" s="264"/>
      <c r="B116" s="261"/>
      <c r="C116" s="261" t="s">
        <v>37</v>
      </c>
      <c r="D116" s="262">
        <v>25</v>
      </c>
      <c r="E116" s="263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</row>
    <row r="117" spans="1:34" s="57" customFormat="1" x14ac:dyDescent="0.3">
      <c r="A117" s="208"/>
      <c r="B117" s="209"/>
      <c r="C117" s="209" t="s">
        <v>157</v>
      </c>
      <c r="D117" s="210">
        <v>325</v>
      </c>
      <c r="E117" s="219" t="s">
        <v>55</v>
      </c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</row>
    <row r="118" spans="1:34" s="54" customFormat="1" x14ac:dyDescent="0.3">
      <c r="A118" s="203" t="s">
        <v>159</v>
      </c>
      <c r="B118" s="204" t="s">
        <v>257</v>
      </c>
      <c r="C118" s="207" t="s">
        <v>21</v>
      </c>
      <c r="D118" s="212">
        <v>300</v>
      </c>
      <c r="E118" s="206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</row>
    <row r="119" spans="1:34" s="57" customFormat="1" x14ac:dyDescent="0.3">
      <c r="A119" s="208"/>
      <c r="B119" s="265"/>
      <c r="C119" s="209" t="s">
        <v>26</v>
      </c>
      <c r="D119" s="210">
        <f>SUM(D118:D118)</f>
        <v>300</v>
      </c>
      <c r="E119" s="219" t="s">
        <v>55</v>
      </c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</row>
    <row r="120" spans="1:34" x14ac:dyDescent="0.3">
      <c r="A120" s="214" t="s">
        <v>65</v>
      </c>
      <c r="B120" s="215"/>
      <c r="C120" s="215"/>
      <c r="D120" s="216">
        <f>SUM(D93+D96+D99+D102+D105+D108+D111+D114+D119+D117)</f>
        <v>4161</v>
      </c>
      <c r="E120" s="217"/>
    </row>
    <row r="121" spans="1:34" x14ac:dyDescent="0.3">
      <c r="A121" s="63"/>
      <c r="D121" s="64"/>
    </row>
  </sheetData>
  <phoneticPr fontId="2" type="noConversion"/>
  <printOptions horizontalCentered="1"/>
  <pageMargins left="0.7" right="0.7" top="1" bottom="0.75" header="0.75" footer="0.3"/>
  <pageSetup scale="47" orientation="portrait" r:id="rId1"/>
  <headerFooter alignWithMargins="0">
    <oddHeader>&amp;C&amp;"Calibri,Bold"&amp;12 2012-2013 WMCA BUDGET - TRAVEL EXPENSES</oddHeader>
    <oddFooter>&amp;R&amp;"Calibri,Regular"Proposed 3/24/2011</oddFooter>
  </headerFooter>
  <rowBreaks count="1" manualBreakCount="1">
    <brk id="6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Normal="100" workbookViewId="0">
      <selection activeCell="A4" sqref="A4"/>
    </sheetView>
  </sheetViews>
  <sheetFormatPr defaultColWidth="9.1796875" defaultRowHeight="13" x14ac:dyDescent="0.3"/>
  <cols>
    <col min="1" max="1" width="12.81640625" style="15" customWidth="1"/>
    <col min="2" max="2" width="12.81640625" style="67" customWidth="1"/>
    <col min="3" max="5" width="12.81640625" style="15" customWidth="1"/>
    <col min="6" max="6" width="36" style="2" customWidth="1"/>
    <col min="7" max="7" width="26" style="2" customWidth="1"/>
    <col min="8" max="8" width="26.26953125" style="2" customWidth="1"/>
    <col min="9" max="16384" width="9.1796875" style="2"/>
  </cols>
  <sheetData>
    <row r="1" spans="1:8" ht="40.5" customHeight="1" x14ac:dyDescent="0.3">
      <c r="A1" s="72" t="s">
        <v>182</v>
      </c>
      <c r="B1" s="72" t="s">
        <v>221</v>
      </c>
      <c r="C1" s="72" t="s">
        <v>222</v>
      </c>
      <c r="D1" s="72" t="s">
        <v>239</v>
      </c>
      <c r="E1" s="72" t="s">
        <v>238</v>
      </c>
      <c r="F1" s="71" t="s">
        <v>0</v>
      </c>
      <c r="G1" s="71" t="s">
        <v>7</v>
      </c>
      <c r="H1" s="71" t="s">
        <v>166</v>
      </c>
    </row>
    <row r="2" spans="1:8" ht="4.5" customHeight="1" x14ac:dyDescent="0.3">
      <c r="A2" s="97"/>
      <c r="B2" s="48"/>
      <c r="C2" s="98"/>
      <c r="D2" s="98"/>
      <c r="E2" s="98"/>
      <c r="F2" s="92"/>
      <c r="G2" s="92"/>
      <c r="H2" s="99"/>
    </row>
    <row r="3" spans="1:8" s="3" customFormat="1" x14ac:dyDescent="0.3">
      <c r="A3" s="167">
        <v>77899.75</v>
      </c>
      <c r="B3" s="193">
        <v>93593.05</v>
      </c>
      <c r="C3" s="193">
        <v>83732.149999999994</v>
      </c>
      <c r="D3" s="193">
        <v>101790.33</v>
      </c>
      <c r="E3" s="168">
        <v>102010.88</v>
      </c>
      <c r="F3" s="151" t="s">
        <v>225</v>
      </c>
      <c r="G3" s="169"/>
      <c r="H3" s="170"/>
    </row>
    <row r="4" spans="1:8" s="3" customFormat="1" ht="4.5" customHeight="1" x14ac:dyDescent="0.3">
      <c r="A4" s="78"/>
      <c r="B4" s="26"/>
      <c r="C4" s="101"/>
      <c r="D4" s="101"/>
      <c r="E4" s="80"/>
      <c r="F4" s="40"/>
      <c r="G4" s="102"/>
      <c r="H4" s="103"/>
    </row>
    <row r="5" spans="1:8" s="3" customFormat="1" ht="12.75" customHeight="1" x14ac:dyDescent="0.3">
      <c r="A5" s="167">
        <v>10000</v>
      </c>
      <c r="B5" s="193">
        <v>10000</v>
      </c>
      <c r="C5" s="193">
        <v>10000</v>
      </c>
      <c r="D5" s="193">
        <v>10000</v>
      </c>
      <c r="E5" s="168">
        <v>10000</v>
      </c>
      <c r="F5" s="267" t="s">
        <v>134</v>
      </c>
      <c r="G5" s="268" t="s">
        <v>131</v>
      </c>
      <c r="H5" s="170" t="s">
        <v>130</v>
      </c>
    </row>
    <row r="6" spans="1:8" s="3" customFormat="1" ht="4.5" customHeight="1" x14ac:dyDescent="0.3">
      <c r="A6" s="104"/>
      <c r="B6" s="26"/>
      <c r="C6" s="105"/>
      <c r="D6" s="105"/>
      <c r="E6" s="106"/>
      <c r="F6" s="40"/>
      <c r="G6" s="102"/>
      <c r="H6" s="103"/>
    </row>
    <row r="7" spans="1:8" x14ac:dyDescent="0.3">
      <c r="A7" s="167">
        <f>+A3-A5</f>
        <v>67899.75</v>
      </c>
      <c r="B7" s="193">
        <f>B3-B5</f>
        <v>83593.05</v>
      </c>
      <c r="C7" s="193">
        <f>SUM(C3-C5)</f>
        <v>73732.149999999994</v>
      </c>
      <c r="D7" s="193">
        <f>SUM(D3-D5)</f>
        <v>91790.33</v>
      </c>
      <c r="E7" s="168">
        <f>SUM(E3-E5)</f>
        <v>92010.880000000005</v>
      </c>
      <c r="F7" s="151" t="s">
        <v>100</v>
      </c>
      <c r="G7" s="169"/>
      <c r="H7" s="170"/>
    </row>
    <row r="8" spans="1:8" s="3" customFormat="1" ht="4.5" customHeight="1" x14ac:dyDescent="0.3">
      <c r="A8" s="107"/>
      <c r="B8" s="108"/>
      <c r="C8" s="109"/>
      <c r="D8" s="109"/>
      <c r="E8" s="110"/>
      <c r="F8" s="96"/>
      <c r="G8" s="82"/>
      <c r="H8" s="83"/>
    </row>
    <row r="9" spans="1:8" s="3" customFormat="1" x14ac:dyDescent="0.3">
      <c r="A9" s="269"/>
      <c r="B9" s="270"/>
      <c r="C9" s="271"/>
      <c r="D9" s="271"/>
      <c r="E9" s="272"/>
      <c r="F9" s="120" t="s">
        <v>9</v>
      </c>
      <c r="G9" s="273"/>
      <c r="H9" s="274"/>
    </row>
    <row r="10" spans="1:8" s="3" customFormat="1" x14ac:dyDescent="0.3">
      <c r="A10" s="176">
        <v>155.18</v>
      </c>
      <c r="B10" s="275">
        <v>150</v>
      </c>
      <c r="C10" s="178">
        <v>150</v>
      </c>
      <c r="D10" s="178">
        <v>220.55</v>
      </c>
      <c r="E10" s="179">
        <v>150</v>
      </c>
      <c r="F10" s="180" t="s">
        <v>107</v>
      </c>
      <c r="G10" s="276"/>
      <c r="H10" s="277"/>
    </row>
    <row r="11" spans="1:8" s="3" customFormat="1" x14ac:dyDescent="0.3">
      <c r="A11" s="176">
        <v>0</v>
      </c>
      <c r="B11" s="275">
        <v>0</v>
      </c>
      <c r="C11" s="178">
        <v>0</v>
      </c>
      <c r="D11" s="178">
        <v>0</v>
      </c>
      <c r="E11" s="179">
        <v>0</v>
      </c>
      <c r="F11" s="125" t="s">
        <v>108</v>
      </c>
      <c r="G11" s="276"/>
      <c r="H11" s="277"/>
    </row>
    <row r="12" spans="1:8" s="3" customFormat="1" x14ac:dyDescent="0.3">
      <c r="A12" s="184">
        <f t="shared" ref="A12:C12" si="0">SUM(A10:A11)</f>
        <v>155.18</v>
      </c>
      <c r="B12" s="185">
        <f t="shared" si="0"/>
        <v>150</v>
      </c>
      <c r="C12" s="185">
        <f t="shared" si="0"/>
        <v>150</v>
      </c>
      <c r="D12" s="185">
        <f>SUM(D10:D11)</f>
        <v>220.55</v>
      </c>
      <c r="E12" s="186">
        <f>SUM(E10:E11)</f>
        <v>150</v>
      </c>
      <c r="F12" s="131" t="s">
        <v>110</v>
      </c>
      <c r="G12" s="278"/>
      <c r="H12" s="279"/>
    </row>
    <row r="13" spans="1:8" s="3" customFormat="1" ht="4.5" customHeight="1" x14ac:dyDescent="0.3">
      <c r="A13" s="104"/>
      <c r="B13" s="26"/>
      <c r="C13" s="105"/>
      <c r="D13" s="105"/>
      <c r="E13" s="106"/>
      <c r="F13" s="81"/>
      <c r="G13" s="82"/>
      <c r="H13" s="83"/>
    </row>
    <row r="14" spans="1:8" s="3" customFormat="1" x14ac:dyDescent="0.3">
      <c r="A14" s="269"/>
      <c r="B14" s="270"/>
      <c r="C14" s="271"/>
      <c r="D14" s="271"/>
      <c r="E14" s="272"/>
      <c r="F14" s="120" t="s">
        <v>20</v>
      </c>
      <c r="G14" s="273"/>
      <c r="H14" s="274"/>
    </row>
    <row r="15" spans="1:8" s="3" customFormat="1" x14ac:dyDescent="0.3">
      <c r="A15" s="176">
        <v>8300</v>
      </c>
      <c r="B15" s="275">
        <v>0</v>
      </c>
      <c r="C15" s="178">
        <v>9326.01</v>
      </c>
      <c r="D15" s="178">
        <v>0</v>
      </c>
      <c r="E15" s="179">
        <f>Revenues!E25</f>
        <v>9376</v>
      </c>
      <c r="F15" s="180" t="s">
        <v>198</v>
      </c>
      <c r="G15" s="276"/>
      <c r="H15" s="277"/>
    </row>
    <row r="16" spans="1:8" s="3" customFormat="1" x14ac:dyDescent="0.3">
      <c r="A16" s="311">
        <v>0</v>
      </c>
      <c r="B16" s="312">
        <v>0</v>
      </c>
      <c r="C16" s="313">
        <v>0</v>
      </c>
      <c r="D16" s="313">
        <v>0</v>
      </c>
      <c r="E16" s="314">
        <v>6750</v>
      </c>
      <c r="F16" s="180" t="s">
        <v>227</v>
      </c>
      <c r="G16" s="315"/>
      <c r="H16" s="316"/>
    </row>
    <row r="17" spans="1:8" s="3" customFormat="1" x14ac:dyDescent="0.3">
      <c r="A17" s="184">
        <f>+A15</f>
        <v>8300</v>
      </c>
      <c r="B17" s="185">
        <f>B15</f>
        <v>0</v>
      </c>
      <c r="C17" s="185">
        <f>+C15</f>
        <v>9326.01</v>
      </c>
      <c r="D17" s="185">
        <f>D15</f>
        <v>0</v>
      </c>
      <c r="E17" s="186">
        <f>SUM(E15:E16)</f>
        <v>16126</v>
      </c>
      <c r="F17" s="131" t="s">
        <v>109</v>
      </c>
      <c r="G17" s="278"/>
      <c r="H17" s="279"/>
    </row>
    <row r="18" spans="1:8" s="3" customFormat="1" ht="4.5" customHeight="1" x14ac:dyDescent="0.3">
      <c r="A18" s="78"/>
      <c r="B18" s="26"/>
      <c r="C18" s="101"/>
      <c r="D18" s="101"/>
      <c r="E18" s="80"/>
      <c r="F18" s="81"/>
      <c r="G18" s="82"/>
      <c r="H18" s="83"/>
    </row>
    <row r="19" spans="1:8" s="14" customFormat="1" ht="25.5" customHeight="1" x14ac:dyDescent="0.3">
      <c r="A19" s="16">
        <f>A3+A12-A17</f>
        <v>69754.929999999993</v>
      </c>
      <c r="B19" s="68">
        <f>B3+B12-B17</f>
        <v>93743.05</v>
      </c>
      <c r="C19" s="16">
        <f>C3+C12-C17</f>
        <v>74556.14</v>
      </c>
      <c r="D19" s="16">
        <f>D3+D12-D17</f>
        <v>102010.88</v>
      </c>
      <c r="E19" s="6">
        <f>E3+E12-E17</f>
        <v>86034.880000000005</v>
      </c>
      <c r="F19" s="7" t="s">
        <v>124</v>
      </c>
      <c r="G19" s="65"/>
      <c r="H19" s="66"/>
    </row>
    <row r="21" spans="1:8" x14ac:dyDescent="0.3">
      <c r="F21" s="24"/>
    </row>
  </sheetData>
  <phoneticPr fontId="2" type="noConversion"/>
  <printOptions horizontalCentered="1"/>
  <pageMargins left="0.5" right="0.5" top="1.25" bottom="0.5" header="1" footer="0.25"/>
  <pageSetup scale="85" orientation="landscape" r:id="rId1"/>
  <headerFooter alignWithMargins="0">
    <oddHeader>&amp;C&amp;"Arial,Bold"&amp;12 2012 - 2013 WMCA BUDGET - SAVINGS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Normal="100" workbookViewId="0">
      <selection activeCell="D34" sqref="D34"/>
    </sheetView>
  </sheetViews>
  <sheetFormatPr defaultColWidth="9.1796875" defaultRowHeight="13" x14ac:dyDescent="0.3"/>
  <cols>
    <col min="1" max="1" width="11.453125" style="15" customWidth="1"/>
    <col min="2" max="2" width="11.453125" style="14" customWidth="1"/>
    <col min="3" max="5" width="11.453125" style="15" customWidth="1"/>
    <col min="6" max="6" width="36" style="2" customWidth="1"/>
    <col min="7" max="7" width="26" style="2" customWidth="1"/>
    <col min="8" max="8" width="26.26953125" style="2" customWidth="1"/>
    <col min="9" max="16384" width="9.1796875" style="2"/>
  </cols>
  <sheetData>
    <row r="1" spans="1:8" ht="15.5" x14ac:dyDescent="0.3">
      <c r="A1" s="332" t="s">
        <v>121</v>
      </c>
      <c r="B1" s="332"/>
      <c r="C1" s="332"/>
      <c r="D1" s="332"/>
      <c r="E1" s="332"/>
      <c r="F1" s="332"/>
      <c r="G1" s="332"/>
      <c r="H1" s="332"/>
    </row>
    <row r="3" spans="1:8" ht="40.5" customHeight="1" x14ac:dyDescent="0.3">
      <c r="A3" s="70" t="s">
        <v>182</v>
      </c>
      <c r="B3" s="70" t="s">
        <v>221</v>
      </c>
      <c r="C3" s="70" t="s">
        <v>222</v>
      </c>
      <c r="D3" s="70" t="s">
        <v>239</v>
      </c>
      <c r="E3" s="70" t="s">
        <v>238</v>
      </c>
      <c r="F3" s="89" t="s">
        <v>0</v>
      </c>
      <c r="G3" s="89" t="s">
        <v>7</v>
      </c>
      <c r="H3" s="89" t="s">
        <v>166</v>
      </c>
    </row>
    <row r="4" spans="1:8" s="3" customFormat="1" ht="4.5" customHeight="1" x14ac:dyDescent="0.3">
      <c r="A4" s="90"/>
      <c r="B4" s="91"/>
      <c r="C4" s="92"/>
      <c r="D4" s="92"/>
      <c r="E4" s="92"/>
      <c r="F4" s="91"/>
      <c r="G4" s="91"/>
      <c r="H4" s="93"/>
    </row>
    <row r="5" spans="1:8" s="3" customFormat="1" x14ac:dyDescent="0.3">
      <c r="A5" s="280">
        <v>9081.85</v>
      </c>
      <c r="B5" s="136">
        <v>9081.85</v>
      </c>
      <c r="C5" s="136">
        <v>3265</v>
      </c>
      <c r="D5" s="136">
        <v>7542.8</v>
      </c>
      <c r="E5" s="137">
        <v>2712.06</v>
      </c>
      <c r="F5" s="281" t="s">
        <v>244</v>
      </c>
      <c r="G5" s="282"/>
      <c r="H5" s="283"/>
    </row>
    <row r="6" spans="1:8" s="3" customFormat="1" x14ac:dyDescent="0.3">
      <c r="A6" s="284">
        <v>2500</v>
      </c>
      <c r="B6" s="177">
        <v>2500</v>
      </c>
      <c r="C6" s="177">
        <v>2500</v>
      </c>
      <c r="D6" s="177">
        <v>2500</v>
      </c>
      <c r="E6" s="285">
        <v>2500</v>
      </c>
      <c r="F6" s="286" t="s">
        <v>152</v>
      </c>
      <c r="G6" s="287" t="s">
        <v>243</v>
      </c>
      <c r="H6" s="288" t="s">
        <v>153</v>
      </c>
    </row>
    <row r="7" spans="1:8" x14ac:dyDescent="0.3">
      <c r="A7" s="184">
        <f>A5-A6</f>
        <v>6581.85</v>
      </c>
      <c r="B7" s="185">
        <f>B5-B6</f>
        <v>6581.85</v>
      </c>
      <c r="C7" s="185">
        <f>SUM(C5-C6)</f>
        <v>765</v>
      </c>
      <c r="D7" s="185">
        <f>SUM(D5-D6)</f>
        <v>5042.8</v>
      </c>
      <c r="E7" s="186">
        <f>SUM(E5-E6)</f>
        <v>212.05999999999995</v>
      </c>
      <c r="F7" s="131" t="s">
        <v>100</v>
      </c>
      <c r="G7" s="187"/>
      <c r="H7" s="188"/>
    </row>
    <row r="8" spans="1:8" s="3" customFormat="1" ht="4.5" customHeight="1" x14ac:dyDescent="0.3">
      <c r="A8" s="94"/>
      <c r="B8" s="319"/>
      <c r="C8" s="320"/>
      <c r="D8" s="320"/>
      <c r="E8" s="95"/>
      <c r="F8" s="96"/>
      <c r="G8" s="82"/>
      <c r="H8" s="83"/>
    </row>
    <row r="9" spans="1:8" s="3" customFormat="1" x14ac:dyDescent="0.3">
      <c r="A9" s="289"/>
      <c r="B9" s="321"/>
      <c r="C9" s="322"/>
      <c r="D9" s="322"/>
      <c r="E9" s="290"/>
      <c r="F9" s="120" t="s">
        <v>121</v>
      </c>
      <c r="G9" s="273"/>
      <c r="H9" s="274"/>
    </row>
    <row r="10" spans="1:8" s="3" customFormat="1" x14ac:dyDescent="0.3">
      <c r="A10" s="291">
        <v>4613</v>
      </c>
      <c r="B10" s="177">
        <v>4830</v>
      </c>
      <c r="C10" s="177">
        <v>5000</v>
      </c>
      <c r="D10" s="177">
        <v>4261.7299999999996</v>
      </c>
      <c r="E10" s="285">
        <v>5000</v>
      </c>
      <c r="F10" s="125" t="s">
        <v>148</v>
      </c>
      <c r="G10" s="276"/>
      <c r="H10" s="277"/>
    </row>
    <row r="11" spans="1:8" s="3" customFormat="1" x14ac:dyDescent="0.3">
      <c r="A11" s="291">
        <f>2318.4-102.56</f>
        <v>2215.84</v>
      </c>
      <c r="B11" s="177">
        <v>2004</v>
      </c>
      <c r="C11" s="177">
        <v>1000</v>
      </c>
      <c r="D11" s="177">
        <v>2102</v>
      </c>
      <c r="E11" s="285">
        <v>1000</v>
      </c>
      <c r="F11" s="125" t="s">
        <v>149</v>
      </c>
      <c r="G11" s="276"/>
      <c r="H11" s="277"/>
    </row>
    <row r="12" spans="1:8" s="3" customFormat="1" x14ac:dyDescent="0.3">
      <c r="A12" s="291">
        <v>5480</v>
      </c>
      <c r="B12" s="177">
        <v>5695</v>
      </c>
      <c r="C12" s="177">
        <v>5000</v>
      </c>
      <c r="D12" s="177">
        <v>4386</v>
      </c>
      <c r="E12" s="285">
        <v>5000</v>
      </c>
      <c r="F12" s="125" t="s">
        <v>150</v>
      </c>
      <c r="G12" s="276"/>
      <c r="H12" s="277"/>
    </row>
    <row r="13" spans="1:8" s="3" customFormat="1" x14ac:dyDescent="0.3">
      <c r="A13" s="291">
        <v>4.59</v>
      </c>
      <c r="B13" s="177">
        <v>3.55</v>
      </c>
      <c r="C13" s="177"/>
      <c r="D13" s="177">
        <v>2.73</v>
      </c>
      <c r="E13" s="285">
        <v>0</v>
      </c>
      <c r="F13" s="125" t="s">
        <v>151</v>
      </c>
      <c r="G13" s="276"/>
      <c r="H13" s="277"/>
    </row>
    <row r="14" spans="1:8" s="3" customFormat="1" x14ac:dyDescent="0.3">
      <c r="A14" s="291">
        <v>139</v>
      </c>
      <c r="B14" s="177">
        <v>0</v>
      </c>
      <c r="C14" s="177">
        <v>0</v>
      </c>
      <c r="D14" s="177">
        <v>0</v>
      </c>
      <c r="E14" s="285">
        <v>0</v>
      </c>
      <c r="F14" s="125" t="s">
        <v>165</v>
      </c>
      <c r="G14" s="276"/>
      <c r="H14" s="277"/>
    </row>
    <row r="15" spans="1:8" s="3" customFormat="1" x14ac:dyDescent="0.3">
      <c r="A15" s="291">
        <v>0</v>
      </c>
      <c r="B15" s="177">
        <v>0</v>
      </c>
      <c r="C15" s="177">
        <v>6250</v>
      </c>
      <c r="D15" s="177">
        <v>0</v>
      </c>
      <c r="E15" s="285">
        <v>6750</v>
      </c>
      <c r="F15" s="125" t="s">
        <v>118</v>
      </c>
      <c r="G15" s="276"/>
      <c r="H15" s="277"/>
    </row>
    <row r="16" spans="1:8" s="3" customFormat="1" ht="14.25" customHeight="1" x14ac:dyDescent="0.3">
      <c r="A16" s="291">
        <v>0</v>
      </c>
      <c r="B16" s="177">
        <v>625</v>
      </c>
      <c r="C16" s="177">
        <v>0</v>
      </c>
      <c r="D16" s="177">
        <v>1083</v>
      </c>
      <c r="E16" s="285">
        <v>0</v>
      </c>
      <c r="F16" s="125" t="s">
        <v>95</v>
      </c>
      <c r="G16" s="276"/>
      <c r="H16" s="277"/>
    </row>
    <row r="17" spans="1:8" s="3" customFormat="1" x14ac:dyDescent="0.3">
      <c r="A17" s="184">
        <f>SUM(A10:A16)</f>
        <v>12452.43</v>
      </c>
      <c r="B17" s="185">
        <f>SUM(B10:B16)</f>
        <v>13157.55</v>
      </c>
      <c r="C17" s="185">
        <f>SUM(C10:C16)</f>
        <v>17250</v>
      </c>
      <c r="D17" s="185">
        <f>SUM(D10:D16)</f>
        <v>11835.46</v>
      </c>
      <c r="E17" s="186">
        <f>SUM(E10:E16)</f>
        <v>17750</v>
      </c>
      <c r="F17" s="131" t="s">
        <v>102</v>
      </c>
      <c r="G17" s="278"/>
      <c r="H17" s="279"/>
    </row>
    <row r="18" spans="1:8" s="3" customFormat="1" x14ac:dyDescent="0.3">
      <c r="A18" s="73"/>
      <c r="B18" s="84"/>
      <c r="C18" s="74"/>
      <c r="D18" s="74"/>
      <c r="E18" s="74"/>
      <c r="F18" s="36"/>
      <c r="G18" s="85"/>
      <c r="H18" s="86"/>
    </row>
    <row r="19" spans="1:8" s="3" customFormat="1" x14ac:dyDescent="0.3">
      <c r="A19" s="73"/>
      <c r="B19" s="84"/>
      <c r="C19" s="74"/>
      <c r="D19" s="74"/>
      <c r="E19" s="74"/>
      <c r="F19" s="36"/>
      <c r="G19" s="85"/>
      <c r="H19" s="86"/>
    </row>
    <row r="20" spans="1:8" s="3" customFormat="1" ht="12.75" customHeight="1" x14ac:dyDescent="0.3">
      <c r="A20" s="332" t="s">
        <v>122</v>
      </c>
      <c r="B20" s="332"/>
      <c r="C20" s="332"/>
      <c r="D20" s="332"/>
      <c r="E20" s="332"/>
      <c r="F20" s="332"/>
      <c r="G20" s="332"/>
      <c r="H20" s="332"/>
    </row>
    <row r="21" spans="1:8" s="3" customFormat="1" ht="13.5" customHeight="1" x14ac:dyDescent="0.3">
      <c r="A21" s="73"/>
      <c r="B21" s="10"/>
      <c r="C21" s="74"/>
      <c r="D21" s="74"/>
      <c r="E21" s="74"/>
      <c r="F21" s="75"/>
      <c r="G21" s="76"/>
      <c r="H21" s="77"/>
    </row>
    <row r="22" spans="1:8" ht="40.5" customHeight="1" x14ac:dyDescent="0.3">
      <c r="A22" s="70" t="s">
        <v>182</v>
      </c>
      <c r="B22" s="70" t="s">
        <v>221</v>
      </c>
      <c r="C22" s="70" t="s">
        <v>222</v>
      </c>
      <c r="D22" s="70" t="s">
        <v>224</v>
      </c>
      <c r="E22" s="70" t="s">
        <v>200</v>
      </c>
      <c r="F22" s="89" t="s">
        <v>0</v>
      </c>
      <c r="G22" s="89" t="s">
        <v>7</v>
      </c>
      <c r="H22" s="89" t="s">
        <v>166</v>
      </c>
    </row>
    <row r="23" spans="1:8" s="3" customFormat="1" ht="4.5" customHeight="1" x14ac:dyDescent="0.3">
      <c r="A23" s="90"/>
      <c r="B23" s="91"/>
      <c r="C23" s="92"/>
      <c r="D23" s="92"/>
      <c r="E23" s="92"/>
      <c r="F23" s="91"/>
      <c r="G23" s="91"/>
      <c r="H23" s="93"/>
    </row>
    <row r="24" spans="1:8" x14ac:dyDescent="0.3">
      <c r="A24" s="134"/>
      <c r="B24" s="137"/>
      <c r="C24" s="137"/>
      <c r="D24" s="137"/>
      <c r="E24" s="137"/>
      <c r="F24" s="120" t="s">
        <v>122</v>
      </c>
      <c r="G24" s="292"/>
      <c r="H24" s="175"/>
    </row>
    <row r="25" spans="1:8" ht="26" x14ac:dyDescent="0.3">
      <c r="A25" s="293">
        <v>0</v>
      </c>
      <c r="B25" s="323">
        <v>0</v>
      </c>
      <c r="C25" s="323">
        <v>0</v>
      </c>
      <c r="D25" s="323">
        <v>0</v>
      </c>
      <c r="E25" s="294">
        <v>500</v>
      </c>
      <c r="F25" s="180" t="s">
        <v>164</v>
      </c>
      <c r="G25" s="287" t="s">
        <v>144</v>
      </c>
      <c r="H25" s="182"/>
    </row>
    <row r="26" spans="1:8" x14ac:dyDescent="0.3">
      <c r="A26" s="306">
        <v>5270</v>
      </c>
      <c r="B26" s="324">
        <v>2700</v>
      </c>
      <c r="C26" s="324">
        <v>3500</v>
      </c>
      <c r="D26" s="324">
        <v>6291.18</v>
      </c>
      <c r="E26" s="310">
        <v>3500</v>
      </c>
      <c r="F26" s="180" t="s">
        <v>161</v>
      </c>
      <c r="G26" s="295"/>
      <c r="H26" s="182"/>
    </row>
    <row r="27" spans="1:8" x14ac:dyDescent="0.3">
      <c r="A27" s="306">
        <v>3500</v>
      </c>
      <c r="B27" s="324">
        <v>2000</v>
      </c>
      <c r="C27" s="324">
        <v>3500</v>
      </c>
      <c r="D27" s="324">
        <v>4015</v>
      </c>
      <c r="E27" s="310">
        <v>3500</v>
      </c>
      <c r="F27" s="180" t="s">
        <v>162</v>
      </c>
      <c r="G27" s="295"/>
      <c r="H27" s="182"/>
    </row>
    <row r="28" spans="1:8" x14ac:dyDescent="0.3">
      <c r="A28" s="306">
        <v>9300</v>
      </c>
      <c r="B28" s="324">
        <v>11325</v>
      </c>
      <c r="C28" s="324">
        <v>8000</v>
      </c>
      <c r="D28" s="324">
        <v>10500</v>
      </c>
      <c r="E28" s="310">
        <v>8000</v>
      </c>
      <c r="F28" s="180" t="s">
        <v>163</v>
      </c>
      <c r="G28" s="287"/>
      <c r="H28" s="182"/>
    </row>
    <row r="29" spans="1:8" ht="26" x14ac:dyDescent="0.3">
      <c r="A29" s="306">
        <v>2250</v>
      </c>
      <c r="B29" s="324">
        <v>206.41</v>
      </c>
      <c r="C29" s="324">
        <v>2250</v>
      </c>
      <c r="D29" s="324">
        <f>2250+322.07+176</f>
        <v>2748.07</v>
      </c>
      <c r="E29" s="310">
        <v>2250</v>
      </c>
      <c r="F29" s="180" t="s">
        <v>146</v>
      </c>
      <c r="G29" s="287" t="s">
        <v>126</v>
      </c>
      <c r="H29" s="182"/>
    </row>
    <row r="30" spans="1:8" x14ac:dyDescent="0.3">
      <c r="A30" s="306">
        <v>1373.72</v>
      </c>
      <c r="B30" s="324">
        <v>3111.64</v>
      </c>
      <c r="C30" s="324">
        <v>0</v>
      </c>
      <c r="D30" s="324">
        <v>1919.09</v>
      </c>
      <c r="E30" s="310">
        <v>0</v>
      </c>
      <c r="F30" s="180" t="s">
        <v>147</v>
      </c>
      <c r="G30" s="296"/>
      <c r="H30" s="182"/>
    </row>
    <row r="31" spans="1:8" ht="12.75" customHeight="1" x14ac:dyDescent="0.3">
      <c r="A31" s="307">
        <f>SUM(A25:A30)</f>
        <v>21693.72</v>
      </c>
      <c r="B31" s="129">
        <f>SUM(B25:B30)</f>
        <v>19343.05</v>
      </c>
      <c r="C31" s="129">
        <f>SUM(C25:C30)</f>
        <v>17250</v>
      </c>
      <c r="D31" s="129">
        <f>SUM(D25:D30)</f>
        <v>25473.34</v>
      </c>
      <c r="E31" s="130">
        <f>SUM(E25:E30)</f>
        <v>17750</v>
      </c>
      <c r="F31" s="131" t="s">
        <v>101</v>
      </c>
      <c r="G31" s="297"/>
      <c r="H31" s="188"/>
    </row>
    <row r="32" spans="1:8" s="3" customFormat="1" ht="12.75" customHeight="1" x14ac:dyDescent="0.3">
      <c r="A32" s="308"/>
      <c r="B32" s="28"/>
      <c r="C32" s="28"/>
      <c r="D32" s="28"/>
      <c r="E32" s="28"/>
      <c r="F32" s="75"/>
      <c r="G32" s="88"/>
    </row>
    <row r="33" spans="1:8" s="3" customFormat="1" ht="13.5" customHeight="1" x14ac:dyDescent="0.3">
      <c r="A33" s="309"/>
      <c r="B33" s="10"/>
      <c r="C33" s="74"/>
      <c r="D33" s="74"/>
      <c r="E33" s="74"/>
      <c r="F33" s="75"/>
      <c r="G33" s="76"/>
      <c r="H33" s="77"/>
    </row>
    <row r="34" spans="1:8" s="1" customFormat="1" ht="25.5" customHeight="1" x14ac:dyDescent="0.3">
      <c r="A34" s="325">
        <f>SUM(A5+A17-A31)</f>
        <v>-159.44000000000233</v>
      </c>
      <c r="B34" s="326">
        <f>SUM(B5+B17-B31)</f>
        <v>2896.3500000000022</v>
      </c>
      <c r="C34" s="327">
        <f>SUM(C5+C17-C31)</f>
        <v>3265</v>
      </c>
      <c r="D34" s="325">
        <f>SUM(D5+D17-D31)</f>
        <v>-6095.0800000000017</v>
      </c>
      <c r="E34" s="20">
        <f>SUM(E5+E17-E31)</f>
        <v>2712.0600000000013</v>
      </c>
      <c r="F34" s="7" t="s">
        <v>123</v>
      </c>
      <c r="G34" s="69"/>
      <c r="H34" s="8"/>
    </row>
    <row r="37" spans="1:8" x14ac:dyDescent="0.3">
      <c r="A37" s="1"/>
    </row>
    <row r="39" spans="1:8" x14ac:dyDescent="0.3">
      <c r="A39" s="1"/>
    </row>
  </sheetData>
  <mergeCells count="2">
    <mergeCell ref="A20:H20"/>
    <mergeCell ref="A1:H1"/>
  </mergeCells>
  <phoneticPr fontId="2" type="noConversion"/>
  <printOptions horizontalCentered="1"/>
  <pageMargins left="0.7" right="0.7" top="1" bottom="0.75" header="0.75" footer="0.3"/>
  <pageSetup scale="85" orientation="landscape" r:id="rId1"/>
  <headerFooter alignWithMargins="0">
    <oddHeader xml:space="preserve">&amp;C&amp;"Calibri,Bold"&amp;12 2012-2013 WMCA BUDGET - SCHOLARSHIP FUND&amp;"Arial,Bold"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Revenues</vt:lpstr>
      <vt:lpstr>Expenditures</vt:lpstr>
      <vt:lpstr>Travel</vt:lpstr>
      <vt:lpstr>Savings</vt:lpstr>
      <vt:lpstr>Scholarship</vt:lpstr>
      <vt:lpstr>Expenditures!Print_Area</vt:lpstr>
      <vt:lpstr>Revenues!Print_Area</vt:lpstr>
      <vt:lpstr>Savings!Print_Area</vt:lpstr>
      <vt:lpstr>Scholarship!Print_Area</vt:lpstr>
      <vt:lpstr>Travel!Print_Area</vt:lpstr>
    </vt:vector>
  </TitlesOfParts>
  <Company>City of Lakewood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abush</dc:creator>
  <cp:lastModifiedBy>Bobbie Usselman</cp:lastModifiedBy>
  <cp:lastPrinted>2012-10-04T23:58:58Z</cp:lastPrinted>
  <dcterms:created xsi:type="dcterms:W3CDTF">2006-08-17T02:17:07Z</dcterms:created>
  <dcterms:modified xsi:type="dcterms:W3CDTF">2012-10-11T22:09:34Z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